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ohn.Tamburello\Documents\WORK IN PROGRESS\2024-25 WIP\Tax Cap\"/>
    </mc:Choice>
  </mc:AlternateContent>
  <xr:revisionPtr revIDLastSave="0" documentId="13_ncr:1_{93A08EA7-500B-4DB8-B88A-261149EDB2CA}" xr6:coauthVersionLast="47" xr6:coauthVersionMax="47" xr10:uidLastSave="{00000000-0000-0000-0000-000000000000}"/>
  <bookViews>
    <workbookView xWindow="33720" yWindow="-120" windowWidth="51840" windowHeight="21120" tabRatio="601" xr2:uid="{00000000-000D-0000-FFFF-FFFF00000000}"/>
  </bookViews>
  <sheets>
    <sheet name="Data Entry" sheetId="19" r:id="rId1"/>
    <sheet name="Summarized Projection" sheetId="1" r:id="rId2"/>
    <sheet name="13a. Capital Local Expenditures" sheetId="21" r:id="rId3"/>
    <sheet name="13b. State Aid for Cap Excl" sheetId="22" r:id="rId4"/>
    <sheet name="Validation List" sheetId="7" state="hidden" r:id="rId5"/>
    <sheet name="BT252-6" sheetId="26" state="hidden" r:id="rId6"/>
    <sheet name="CL252-6" sheetId="25" state="hidden" r:id="rId7"/>
  </sheets>
  <externalReferences>
    <externalReference r:id="rId8"/>
  </externalReferences>
  <definedNames>
    <definedName name="AA_NO0700_DABTH1" localSheetId="5">'BT252-6'!#REF!</definedName>
    <definedName name="AA_NO0700_DABTH1" localSheetId="6">'CL252-6'!#REF!</definedName>
    <definedName name="AA_NO0700_DABTH1" localSheetId="4">'Validation List'!#REF!</definedName>
    <definedName name="AA_NO0700_DABTH1">'[1]BT222-3'!#REF!</definedName>
    <definedName name="AB_NO0701_DABTH1" localSheetId="5">'BT252-6'!#REF!</definedName>
    <definedName name="AB_NO0701_DABTH1" localSheetId="6">'CL252-6'!#REF!</definedName>
    <definedName name="AB_NO0701_DABTH1" localSheetId="4">'Validation List'!#REF!</definedName>
    <definedName name="AB_NO0701_DABTH1">'[1]BT222-3'!#REF!</definedName>
    <definedName name="AC_NO0702_DABTH1" localSheetId="5">'BT252-6'!#REF!</definedName>
    <definedName name="AC_NO0702_DABTH1" localSheetId="6">'CL252-6'!#REF!</definedName>
    <definedName name="AC_NO0702_DABTH1" localSheetId="4">'Validation List'!#REF!</definedName>
    <definedName name="AC_NO0702_DABTH1">'[1]BT222-3'!#REF!</definedName>
    <definedName name="AD_NO0567_DABTH1" localSheetId="5">'BT252-6'!#REF!</definedName>
    <definedName name="AD_NO0567_DABTH1" localSheetId="6">'CL252-6'!#REF!</definedName>
    <definedName name="AD_NO0567_DABTH1" localSheetId="4">'Validation List'!#REF!</definedName>
    <definedName name="AD_NO0567_DABTH1">'[1]BT222-3'!#REF!</definedName>
    <definedName name="AE_B10171_DABTH1" localSheetId="5">'BT252-6'!#REF!</definedName>
    <definedName name="AE_B10171_DABTH1" localSheetId="6">'CL252-6'!#REF!</definedName>
    <definedName name="AE_B10171_DABTH1" localSheetId="4">'Validation List'!#REF!</definedName>
    <definedName name="AE_B10171_DABTH1">'[1]BT222-3'!#REF!</definedName>
    <definedName name="AF_NO0386_DABTH1" localSheetId="5">'BT252-6'!#REF!</definedName>
    <definedName name="AF_NO0386_DABTH1" localSheetId="6">'CL252-6'!#REF!</definedName>
    <definedName name="AF_NO0386_DABTH1" localSheetId="4">'Validation List'!#REF!</definedName>
    <definedName name="AF_NO0386_DABTH1">#REF!</definedName>
    <definedName name="AG_NO0727_DABTH1" localSheetId="5">'BT252-6'!#REF!</definedName>
    <definedName name="AG_NO0727_DABTH1" localSheetId="6">'CL252-6'!#REF!</definedName>
    <definedName name="AG_NO0727_DABTH1" localSheetId="4">'Validation List'!#REF!</definedName>
    <definedName name="AG_NO0727_DABTH1">#REF!</definedName>
    <definedName name="AH_NO0728_DABTH1" localSheetId="5">'BT252-6'!#REF!</definedName>
    <definedName name="AH_NO0728_DABTH1" localSheetId="6">'CL252-6'!#REF!</definedName>
    <definedName name="AH_NO0728_DABTH1" localSheetId="4">'Validation List'!#REF!</definedName>
    <definedName name="AH_NO0728_DABTH1">#REF!</definedName>
    <definedName name="E_WM0265_DABTH1" localSheetId="5">'BT252-6'!#REF!</definedName>
    <definedName name="E_WM0265_DABTH1" localSheetId="6">'CL252-6'!#REF!</definedName>
    <definedName name="E_WM0265_DABTH1" localSheetId="4">'Validation List'!#REF!</definedName>
    <definedName name="E_WM0265_DABTH1">#REF!</definedName>
    <definedName name="F_WE0081_DABTH1" localSheetId="5">'BT252-6'!#REF!</definedName>
    <definedName name="F_WE0081_DABTH1" localSheetId="6">'CL252-6'!#REF!</definedName>
    <definedName name="F_WE0081_DABTH1" localSheetId="4">'Validation List'!#REF!</definedName>
    <definedName name="F_WE0081_DABTH1">#REF!</definedName>
    <definedName name="G_NO0391_DABTH1" localSheetId="5">'BT252-6'!#REF!</definedName>
    <definedName name="G_NO0391_DABTH1" localSheetId="6">'CL252-6'!#REF!</definedName>
    <definedName name="G_NO0391_DABTH1" localSheetId="4">'Validation List'!#REF!</definedName>
    <definedName name="G_NO0391_DABTH1">#REF!</definedName>
    <definedName name="H_MA0015_DABTH1" localSheetId="5">'BT252-6'!#REF!</definedName>
    <definedName name="H_MA0015_DABTH1" localSheetId="6">'CL252-6'!#REF!</definedName>
    <definedName name="H_MA0015_DABTH1" localSheetId="4">'Validation List'!#REF!</definedName>
    <definedName name="H_MA0015_DABTH1">#REF!</definedName>
    <definedName name="I_NO0396_DABTH1" localSheetId="5">'BT252-6'!#REF!</definedName>
    <definedName name="I_NO0396_DABTH1" localSheetId="6">'CL252-6'!#REF!</definedName>
    <definedName name="I_NO0396_DABTH1" localSheetId="4">'Validation List'!#REF!</definedName>
    <definedName name="I_NO0396_DABTH1">#REF!</definedName>
    <definedName name="J_NO0397_DABTH1" localSheetId="5">'BT252-6'!#REF!</definedName>
    <definedName name="J_NO0397_DABTH1" localSheetId="6">'CL252-6'!#REF!</definedName>
    <definedName name="J_NO0397_DABTH1" localSheetId="4">'Validation List'!#REF!</definedName>
    <definedName name="J_NO0397_DABTH1">#REF!</definedName>
    <definedName name="K_WE0096_DABTH1" localSheetId="5">'BT252-6'!#REF!</definedName>
    <definedName name="K_WE0096_DABTH1" localSheetId="6">'CL252-6'!#REF!</definedName>
    <definedName name="K_WE0096_DABTH1" localSheetId="4">'Validation List'!#REF!</definedName>
    <definedName name="K_WE0096_DABTH1">#REF!</definedName>
    <definedName name="L_NO0400_DABTH1" localSheetId="5">'BT252-6'!#REF!</definedName>
    <definedName name="L_NO0400_DABTH1" localSheetId="6">'CL252-6'!#REF!</definedName>
    <definedName name="L_NO0400_DABTH1" localSheetId="4">'Validation List'!#REF!</definedName>
    <definedName name="L_NO0400_DABTH1">#REF!</definedName>
    <definedName name="M_NO0402_DABTH1" localSheetId="5">'BT252-6'!#REF!</definedName>
    <definedName name="M_NO0402_DABTH1" localSheetId="6">'CL252-6'!#REF!</definedName>
    <definedName name="M_NO0402_DABTH1" localSheetId="4">'Validation List'!#REF!</definedName>
    <definedName name="M_NO0402_DABTH1">#REF!</definedName>
    <definedName name="N_NO0403_DABTH1" localSheetId="5">'BT252-6'!#REF!</definedName>
    <definedName name="N_NO0403_DABTH1" localSheetId="6">'CL252-6'!#REF!</definedName>
    <definedName name="N_NO0403_DABTH1" localSheetId="4">'Validation List'!#REF!</definedName>
    <definedName name="N_NO0403_DABTH1">#REF!</definedName>
    <definedName name="O_NO0406_DABTH1" localSheetId="5">'BT252-6'!#REF!</definedName>
    <definedName name="O_NO0406_DABTH1" localSheetId="6">'CL252-6'!#REF!</definedName>
    <definedName name="O_NO0406_DABTH1" localSheetId="4">'Validation List'!#REF!</definedName>
    <definedName name="O_NO0406_DABTH1">#REF!</definedName>
    <definedName name="P_MI0014_DABTH1" localSheetId="5">'BT252-6'!#REF!</definedName>
    <definedName name="P_MI0014_DABTH1" localSheetId="6">'CL252-6'!#REF!</definedName>
    <definedName name="P_MI0014_DABTH1" localSheetId="4">'Validation List'!#REF!</definedName>
    <definedName name="P_MI0014_DABTH1">#REF!</definedName>
    <definedName name="_xlnm.Print_Area" localSheetId="2">'13a. Capital Local Expenditures'!$A$1:$O$125</definedName>
    <definedName name="_xlnm.Print_Area" localSheetId="3">'13b. State Aid for Cap Excl'!$A$1:$O$46</definedName>
    <definedName name="_xlnm.Print_Area" localSheetId="0">'Data Entry'!$A$1:$N$359</definedName>
    <definedName name="_xlnm.Print_Area" localSheetId="1">'Summarized Projection'!$A$1:$K$37</definedName>
    <definedName name="_xlnm.Print_Titles" localSheetId="2">'13a. Capital Local Expenditures'!$1:$7</definedName>
    <definedName name="Q_NO0407_DABTH1" localSheetId="5">'BT252-6'!#REF!</definedName>
    <definedName name="Q_NO0407_DABTH1" localSheetId="6">'CL252-6'!#REF!</definedName>
    <definedName name="Q_NO0407_DABTH1" localSheetId="4">'Validation List'!#REF!</definedName>
    <definedName name="Q_NO0407_DABTH1">#REF!</definedName>
    <definedName name="R_NO0408_DABTH1" localSheetId="5">'BT252-6'!#REF!</definedName>
    <definedName name="R_NO0408_DABTH1" localSheetId="6">'CL252-6'!#REF!</definedName>
    <definedName name="R_NO0408_DABTH1" localSheetId="4">'Validation List'!#REF!</definedName>
    <definedName name="R_NO0408_DABTH1">#REF!</definedName>
    <definedName name="S_NO0409_DABTH1" localSheetId="5">'BT252-6'!#REF!</definedName>
    <definedName name="S_NO0409_DABTH1" localSheetId="6">'CL252-6'!#REF!</definedName>
    <definedName name="S_NO0409_DABTH1" localSheetId="4">'Validation List'!#REF!</definedName>
    <definedName name="S_NO0409_DABTH1">#REF!</definedName>
    <definedName name="T_NO0580_DABTH1" localSheetId="5">'BT252-6'!#REF!</definedName>
    <definedName name="T_NO0580_DABTH1" localSheetId="6">'CL252-6'!#REF!</definedName>
    <definedName name="T_NO0580_DABTH1" localSheetId="4">'Validation List'!#REF!</definedName>
    <definedName name="T_NO0580_DABTH1">#REF!</definedName>
    <definedName name="U_NO0696_DABTH1" localSheetId="5">'BT252-6'!#REF!</definedName>
    <definedName name="U_NO0696_DABTH1" localSheetId="6">'CL252-6'!#REF!</definedName>
    <definedName name="U_NO0696_DABTH1" localSheetId="4">'Validation List'!#REF!</definedName>
    <definedName name="U_NO0696_DABTH1">#REF!</definedName>
    <definedName name="V_NO0697_DABTH1" localSheetId="5">'BT252-6'!#REF!</definedName>
    <definedName name="V_NO0697_DABTH1" localSheetId="6">'CL252-6'!#REF!</definedName>
    <definedName name="V_NO0697_DABTH1" localSheetId="4">'Validation List'!#REF!</definedName>
    <definedName name="V_NO0697_DABTH1">#REF!</definedName>
    <definedName name="W_NO0698_DABTH1" localSheetId="5">'BT252-6'!#REF!</definedName>
    <definedName name="W_NO0698_DABTH1" localSheetId="6">'CL252-6'!#REF!</definedName>
    <definedName name="W_NO0698_DABTH1" localSheetId="4">'Validation List'!#REF!</definedName>
    <definedName name="W_NO0698_DABTH1">#REF!</definedName>
    <definedName name="X_NO0695_DABTH1" localSheetId="5">'BT252-6'!#REF!</definedName>
    <definedName name="X_NO0695_DABTH1" localSheetId="6">'CL252-6'!#REF!</definedName>
    <definedName name="X_NO0695_DABTH1" localSheetId="4">'Validation List'!#REF!</definedName>
    <definedName name="X_NO0695_DABTH1">#REF!</definedName>
    <definedName name="Y_NO0699_DABTH1" localSheetId="5">'BT252-6'!#REF!</definedName>
    <definedName name="Y_NO0699_DABTH1" localSheetId="6">'CL252-6'!#REF!</definedName>
    <definedName name="Y_NO0699_DABTH1" localSheetId="4">'Validation List'!#REF!</definedName>
    <definedName name="Y_NO0699_DABTH1">#REF!</definedName>
    <definedName name="Z_NO0703_DABTH1" localSheetId="5">'BT252-6'!#REF!</definedName>
    <definedName name="Z_NO0703_DABTH1" localSheetId="6">'CL252-6'!#REF!</definedName>
    <definedName name="Z_NO0703_DABTH1" localSheetId="4">'Validation List'!#REF!</definedName>
    <definedName name="Z_NO0703_DABTH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22" l="1"/>
  <c r="D23" i="22"/>
  <c r="D25" i="22" s="1"/>
  <c r="D17" i="22"/>
  <c r="D16" i="22"/>
  <c r="D13" i="22"/>
  <c r="D12" i="22"/>
  <c r="D9" i="22"/>
  <c r="D8" i="22"/>
  <c r="M233" i="19"/>
  <c r="K233" i="19"/>
  <c r="I233" i="19"/>
  <c r="G233" i="19"/>
  <c r="E233" i="19"/>
  <c r="M230" i="19"/>
  <c r="K230" i="19"/>
  <c r="I230" i="19"/>
  <c r="G230" i="19"/>
  <c r="E230" i="19"/>
  <c r="F25" i="22"/>
  <c r="F19" i="22"/>
  <c r="D19" i="22" l="1"/>
  <c r="E32" i="19" l="1"/>
  <c r="N25" i="22" l="1"/>
  <c r="L25" i="22"/>
  <c r="J25" i="22"/>
  <c r="H25" i="22"/>
  <c r="F110" i="21"/>
  <c r="M78" i="19" l="1"/>
  <c r="K78" i="19"/>
  <c r="I78" i="19"/>
  <c r="G78" i="19"/>
  <c r="M77" i="19"/>
  <c r="K77" i="19"/>
  <c r="I77" i="19"/>
  <c r="G77" i="19"/>
  <c r="M76" i="19"/>
  <c r="K76" i="19"/>
  <c r="I76" i="19"/>
  <c r="G76" i="19"/>
  <c r="M75" i="19"/>
  <c r="K75" i="19"/>
  <c r="I75" i="19"/>
  <c r="G75" i="19"/>
  <c r="M74" i="19"/>
  <c r="K74" i="19"/>
  <c r="I74" i="19"/>
  <c r="G74" i="19"/>
  <c r="E78" i="19"/>
  <c r="E77" i="19"/>
  <c r="E76" i="19"/>
  <c r="E75" i="19"/>
  <c r="E74" i="19"/>
  <c r="E73" i="19"/>
  <c r="E72" i="19"/>
  <c r="E71" i="19"/>
  <c r="E70" i="19"/>
  <c r="E15" i="1"/>
  <c r="E14" i="1"/>
  <c r="E13" i="1"/>
  <c r="E11" i="1"/>
  <c r="E9" i="1"/>
  <c r="E8" i="1"/>
  <c r="E29" i="1"/>
  <c r="C244" i="19"/>
  <c r="C245" i="19" s="1"/>
  <c r="C254" i="19" s="1"/>
  <c r="C281" i="19" s="1"/>
  <c r="C241" i="19"/>
  <c r="C242" i="19" s="1"/>
  <c r="C251" i="19" s="1"/>
  <c r="C280" i="19" s="1"/>
  <c r="E244" i="19"/>
  <c r="E245" i="19" s="1"/>
  <c r="E254" i="19" s="1"/>
  <c r="E281" i="19" s="1"/>
  <c r="E241" i="19"/>
  <c r="E242" i="19" s="1"/>
  <c r="E251" i="19" s="1"/>
  <c r="E280" i="19" s="1"/>
  <c r="E25" i="1" l="1"/>
  <c r="E24" i="1"/>
  <c r="D30" i="22"/>
  <c r="C205" i="19" s="1"/>
  <c r="D110" i="21"/>
  <c r="C201" i="19" s="1"/>
  <c r="E172" i="19"/>
  <c r="C172" i="19"/>
  <c r="C171" i="19"/>
  <c r="C170" i="19"/>
  <c r="E168" i="19"/>
  <c r="C168" i="19"/>
  <c r="C166" i="19"/>
  <c r="C165" i="19"/>
  <c r="C147" i="19"/>
  <c r="C148" i="19" s="1"/>
  <c r="C146" i="19"/>
  <c r="C134" i="19"/>
  <c r="E91" i="19"/>
  <c r="E170" i="19" s="1"/>
  <c r="C79" i="19"/>
  <c r="E12" i="1" s="1"/>
  <c r="E79" i="19"/>
  <c r="E169" i="19" s="1"/>
  <c r="C32" i="19"/>
  <c r="E11" i="19"/>
  <c r="E147" i="19" s="1"/>
  <c r="G11" i="19"/>
  <c r="C214" i="19" l="1"/>
  <c r="C217" i="19" s="1"/>
  <c r="C149" i="19"/>
  <c r="C174" i="19" s="1"/>
  <c r="E21" i="19"/>
  <c r="E166" i="19" s="1"/>
  <c r="E10" i="1"/>
  <c r="C308" i="19"/>
  <c r="E28" i="1" s="1"/>
  <c r="E167" i="19"/>
  <c r="E308" i="19"/>
  <c r="C173" i="19"/>
  <c r="E16" i="1"/>
  <c r="C169" i="19"/>
  <c r="E165" i="19"/>
  <c r="E185" i="19" s="1"/>
  <c r="E186" i="19" s="1"/>
  <c r="E189" i="19" s="1"/>
  <c r="E278" i="19" s="1"/>
  <c r="C185" i="19"/>
  <c r="C186" i="19" s="1"/>
  <c r="C189" i="19" s="1"/>
  <c r="C167" i="19"/>
  <c r="B5" i="19"/>
  <c r="C5" i="22" l="1"/>
  <c r="B5" i="21"/>
  <c r="B5" i="1"/>
  <c r="E22" i="1"/>
  <c r="C279" i="19"/>
  <c r="C175" i="19"/>
  <c r="E17" i="1"/>
  <c r="E21" i="1"/>
  <c r="C278" i="19"/>
  <c r="E100" i="19"/>
  <c r="E171" i="19" s="1"/>
  <c r="J29" i="1"/>
  <c r="J15" i="1"/>
  <c r="J11" i="1"/>
  <c r="I29" i="1"/>
  <c r="I15" i="1"/>
  <c r="I11" i="1"/>
  <c r="H29" i="1"/>
  <c r="H15" i="1"/>
  <c r="H11" i="1"/>
  <c r="G29" i="1"/>
  <c r="G15" i="1"/>
  <c r="G11" i="1"/>
  <c r="F29" i="1"/>
  <c r="F15" i="1"/>
  <c r="F13" i="1"/>
  <c r="F11" i="1"/>
  <c r="F9" i="1"/>
  <c r="F8" i="1"/>
  <c r="M11" i="19"/>
  <c r="M165" i="19" s="1"/>
  <c r="M185" i="19" s="1"/>
  <c r="M186" i="19" s="1"/>
  <c r="M189" i="19" s="1"/>
  <c r="M278" i="19" s="1"/>
  <c r="K11" i="19"/>
  <c r="K147" i="19" s="1"/>
  <c r="I11" i="19"/>
  <c r="I165" i="19" s="1"/>
  <c r="I185" i="19" s="1"/>
  <c r="I186" i="19" s="1"/>
  <c r="I189" i="19" s="1"/>
  <c r="I278" i="19" s="1"/>
  <c r="G165" i="19"/>
  <c r="M244" i="19"/>
  <c r="M245" i="19" s="1"/>
  <c r="M254" i="19" s="1"/>
  <c r="M281" i="19" s="1"/>
  <c r="K244" i="19"/>
  <c r="K245" i="19" s="1"/>
  <c r="K254" i="19" s="1"/>
  <c r="K281" i="19" s="1"/>
  <c r="I244" i="19"/>
  <c r="I245" i="19" s="1"/>
  <c r="I254" i="19" s="1"/>
  <c r="I281" i="19" s="1"/>
  <c r="G244" i="19"/>
  <c r="G245" i="19" s="1"/>
  <c r="G254" i="19" s="1"/>
  <c r="G281" i="19" s="1"/>
  <c r="M241" i="19"/>
  <c r="M242" i="19" s="1"/>
  <c r="M251" i="19" s="1"/>
  <c r="M280" i="19" s="1"/>
  <c r="K241" i="19"/>
  <c r="K242" i="19" s="1"/>
  <c r="K251" i="19" s="1"/>
  <c r="K280" i="19" s="1"/>
  <c r="I241" i="19"/>
  <c r="I242" i="19" s="1"/>
  <c r="I251" i="19" s="1"/>
  <c r="I280" i="19" s="1"/>
  <c r="G241" i="19"/>
  <c r="G242" i="19" s="1"/>
  <c r="G251" i="19" s="1"/>
  <c r="G280" i="19" s="1"/>
  <c r="N19" i="22"/>
  <c r="L19" i="22"/>
  <c r="J19" i="22"/>
  <c r="H19" i="22"/>
  <c r="N110" i="21"/>
  <c r="M201" i="19" s="1"/>
  <c r="L110" i="21"/>
  <c r="K201" i="19" s="1"/>
  <c r="J110" i="21"/>
  <c r="I201" i="19" s="1"/>
  <c r="H110" i="21"/>
  <c r="G201" i="19" s="1"/>
  <c r="E201" i="19"/>
  <c r="M172" i="19"/>
  <c r="M168" i="19"/>
  <c r="K172" i="19"/>
  <c r="K168" i="19"/>
  <c r="I172" i="19"/>
  <c r="I168" i="19"/>
  <c r="G172" i="19"/>
  <c r="G168" i="19"/>
  <c r="L30" i="22" l="1"/>
  <c r="K205" i="19" s="1"/>
  <c r="K214" i="19" s="1"/>
  <c r="K217" i="19" s="1"/>
  <c r="N30" i="22"/>
  <c r="C282" i="19"/>
  <c r="E26" i="1" s="1"/>
  <c r="E145" i="19"/>
  <c r="E18" i="1"/>
  <c r="C294" i="19"/>
  <c r="F14" i="1"/>
  <c r="H30" i="22"/>
  <c r="J30" i="22"/>
  <c r="H21" i="1"/>
  <c r="I24" i="1"/>
  <c r="H8" i="1"/>
  <c r="G185" i="19"/>
  <c r="G186" i="19" s="1"/>
  <c r="G189" i="19" s="1"/>
  <c r="G278" i="19" s="1"/>
  <c r="I25" i="1"/>
  <c r="G147" i="19"/>
  <c r="F24" i="1"/>
  <c r="H24" i="1"/>
  <c r="K165" i="19"/>
  <c r="K185" i="19" s="1"/>
  <c r="K186" i="19" s="1"/>
  <c r="K189" i="19" s="1"/>
  <c r="G24" i="1"/>
  <c r="J8" i="1"/>
  <c r="F25" i="1"/>
  <c r="H25" i="1"/>
  <c r="G8" i="1"/>
  <c r="G25" i="1"/>
  <c r="J24" i="1"/>
  <c r="I8" i="1"/>
  <c r="J25" i="1"/>
  <c r="J21" i="1"/>
  <c r="F30" i="22"/>
  <c r="M147" i="19"/>
  <c r="I147" i="19"/>
  <c r="M73" i="19"/>
  <c r="M72" i="19"/>
  <c r="M71" i="19"/>
  <c r="M70" i="19"/>
  <c r="K73" i="19"/>
  <c r="K72" i="19"/>
  <c r="K71" i="19"/>
  <c r="K70" i="19"/>
  <c r="I73" i="19"/>
  <c r="I72" i="19"/>
  <c r="I71" i="19"/>
  <c r="I70" i="19"/>
  <c r="G73" i="19"/>
  <c r="G72" i="19"/>
  <c r="G71" i="19"/>
  <c r="G70" i="19"/>
  <c r="M134" i="19"/>
  <c r="K134" i="19"/>
  <c r="I134" i="19"/>
  <c r="E134" i="19"/>
  <c r="E173" i="19" s="1"/>
  <c r="G134" i="19"/>
  <c r="M91" i="19"/>
  <c r="K91" i="19"/>
  <c r="I91" i="19"/>
  <c r="G91" i="19"/>
  <c r="G205" i="19" l="1"/>
  <c r="G214" i="19" s="1"/>
  <c r="G217" i="19" s="1"/>
  <c r="I205" i="19"/>
  <c r="I214" i="19" s="1"/>
  <c r="I217" i="19" s="1"/>
  <c r="M205" i="19"/>
  <c r="M214" i="19" s="1"/>
  <c r="M217" i="19" s="1"/>
  <c r="E205" i="19"/>
  <c r="E214" i="19" s="1"/>
  <c r="E217" i="19" s="1"/>
  <c r="C295" i="19"/>
  <c r="C296" i="19" s="1"/>
  <c r="E148" i="19"/>
  <c r="E146" i="19"/>
  <c r="I173" i="19"/>
  <c r="H16" i="1"/>
  <c r="K278" i="19"/>
  <c r="I21" i="1"/>
  <c r="K173" i="19"/>
  <c r="I16" i="1"/>
  <c r="K279" i="19"/>
  <c r="I22" i="1"/>
  <c r="M100" i="19"/>
  <c r="K170" i="19"/>
  <c r="I13" i="1"/>
  <c r="I170" i="19"/>
  <c r="H13" i="1"/>
  <c r="M170" i="19"/>
  <c r="J13" i="1"/>
  <c r="M173" i="19"/>
  <c r="J16" i="1"/>
  <c r="G173" i="19"/>
  <c r="G16" i="1"/>
  <c r="G170" i="19"/>
  <c r="G13" i="1"/>
  <c r="F16" i="1"/>
  <c r="G21" i="1"/>
  <c r="F21" i="1"/>
  <c r="G279" i="19" l="1"/>
  <c r="G282" i="19" s="1"/>
  <c r="G26" i="1" s="1"/>
  <c r="I100" i="19"/>
  <c r="H14" i="1" s="1"/>
  <c r="G22" i="1"/>
  <c r="K100" i="19"/>
  <c r="I14" i="1" s="1"/>
  <c r="I279" i="19"/>
  <c r="I282" i="19" s="1"/>
  <c r="I295" i="19" s="1"/>
  <c r="H22" i="1"/>
  <c r="M279" i="19"/>
  <c r="M282" i="19" s="1"/>
  <c r="M295" i="19" s="1"/>
  <c r="J22" i="1"/>
  <c r="E279" i="19"/>
  <c r="E282" i="19" s="1"/>
  <c r="E295" i="19" s="1"/>
  <c r="F22" i="1"/>
  <c r="G100" i="19"/>
  <c r="G14" i="1" s="1"/>
  <c r="E149" i="19"/>
  <c r="E27" i="1"/>
  <c r="C338" i="19"/>
  <c r="E31" i="1" s="1"/>
  <c r="C330" i="19"/>
  <c r="E30" i="1" s="1"/>
  <c r="C348" i="19"/>
  <c r="E32" i="1" s="1"/>
  <c r="K282" i="19"/>
  <c r="J14" i="1"/>
  <c r="M171" i="19"/>
  <c r="M79" i="19"/>
  <c r="K79" i="19"/>
  <c r="I79" i="19"/>
  <c r="G79" i="19"/>
  <c r="M32" i="19"/>
  <c r="J10" i="1" s="1"/>
  <c r="K32" i="19"/>
  <c r="I32" i="19"/>
  <c r="G32" i="19"/>
  <c r="E174" i="19" l="1"/>
  <c r="E175" i="19" s="1"/>
  <c r="E294" i="19" s="1"/>
  <c r="E296" i="19" s="1"/>
  <c r="K171" i="19"/>
  <c r="I171" i="19"/>
  <c r="J26" i="1"/>
  <c r="G295" i="19"/>
  <c r="H26" i="1"/>
  <c r="G171" i="19"/>
  <c r="F17" i="1"/>
  <c r="F26" i="1"/>
  <c r="G308" i="19"/>
  <c r="G28" i="1" s="1"/>
  <c r="G10" i="1"/>
  <c r="I308" i="19"/>
  <c r="H28" i="1" s="1"/>
  <c r="H10" i="1"/>
  <c r="I169" i="19"/>
  <c r="H12" i="1"/>
  <c r="M169" i="19"/>
  <c r="J12" i="1"/>
  <c r="K308" i="19"/>
  <c r="I28" i="1" s="1"/>
  <c r="I10" i="1"/>
  <c r="G169" i="19"/>
  <c r="G12" i="1"/>
  <c r="K169" i="19"/>
  <c r="I12" i="1"/>
  <c r="F12" i="1"/>
  <c r="K295" i="19"/>
  <c r="I26" i="1"/>
  <c r="F28" i="1"/>
  <c r="F10" i="1"/>
  <c r="M167" i="19"/>
  <c r="M308" i="19"/>
  <c r="J28" i="1" s="1"/>
  <c r="G21" i="19"/>
  <c r="I21" i="19"/>
  <c r="G167" i="19"/>
  <c r="K21" i="19"/>
  <c r="I167" i="19"/>
  <c r="M21" i="19"/>
  <c r="K167" i="19"/>
  <c r="E338" i="19" l="1"/>
  <c r="F27" i="1"/>
  <c r="E348" i="19"/>
  <c r="E330" i="19"/>
  <c r="I166" i="19"/>
  <c r="H9" i="1"/>
  <c r="G145" i="19"/>
  <c r="G148" i="19" s="1"/>
  <c r="K166" i="19"/>
  <c r="I9" i="1"/>
  <c r="M166" i="19"/>
  <c r="J9" i="1"/>
  <c r="G166" i="19"/>
  <c r="G9" i="1"/>
  <c r="F32" i="1" l="1"/>
  <c r="F18" i="1"/>
  <c r="G146" i="19"/>
  <c r="G149" i="19" s="1"/>
  <c r="G174" i="19" s="1"/>
  <c r="F31" i="1" l="1"/>
  <c r="F30" i="1"/>
  <c r="G17" i="1"/>
  <c r="G175" i="19" l="1"/>
  <c r="I145" i="19" s="1"/>
  <c r="I146" i="19" l="1"/>
  <c r="I148" i="19"/>
  <c r="G294" i="19"/>
  <c r="G296" i="19" s="1"/>
  <c r="G18" i="1"/>
  <c r="I149" i="19" l="1"/>
  <c r="G338" i="19"/>
  <c r="G31" i="1" s="1"/>
  <c r="G348" i="19"/>
  <c r="G32" i="1" s="1"/>
  <c r="G330" i="19"/>
  <c r="G30" i="1" s="1"/>
  <c r="G27" i="1"/>
  <c r="H17" i="1" l="1"/>
  <c r="I174" i="19"/>
  <c r="I175" i="19" s="1"/>
  <c r="K145" i="19" s="1"/>
  <c r="H18" i="1" l="1"/>
  <c r="I294" i="19"/>
  <c r="I296" i="19" s="1"/>
  <c r="H27" i="1" s="1"/>
  <c r="K146" i="19"/>
  <c r="K148" i="19"/>
  <c r="I348" i="19" l="1"/>
  <c r="H32" i="1" s="1"/>
  <c r="I330" i="19"/>
  <c r="H30" i="1" s="1"/>
  <c r="I338" i="19"/>
  <c r="H31" i="1" s="1"/>
  <c r="K149" i="19"/>
  <c r="K174" i="19" l="1"/>
  <c r="K175" i="19" s="1"/>
  <c r="I17" i="1"/>
  <c r="I18" i="1" l="1"/>
  <c r="M145" i="19"/>
  <c r="M148" i="19" s="1"/>
  <c r="K294" i="19"/>
  <c r="K296" i="19" s="1"/>
  <c r="K338" i="19" s="1"/>
  <c r="I31" i="1" s="1"/>
  <c r="K348" i="19" l="1"/>
  <c r="I32" i="1" s="1"/>
  <c r="K330" i="19"/>
  <c r="I30" i="1" s="1"/>
  <c r="I27" i="1"/>
  <c r="M146" i="19"/>
  <c r="M149" i="19" s="1"/>
  <c r="M174" i="19" l="1"/>
  <c r="M175" i="19" s="1"/>
  <c r="J17" i="1"/>
  <c r="M294" i="19" l="1"/>
  <c r="M296" i="19" s="1"/>
  <c r="M338" i="19" s="1"/>
  <c r="J31" i="1" s="1"/>
  <c r="J18" i="1"/>
  <c r="M330" i="19" l="1"/>
  <c r="J30" i="1" s="1"/>
  <c r="M348" i="19"/>
  <c r="J32" i="1" s="1"/>
  <c r="J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Tamburello</author>
  </authors>
  <commentList>
    <comment ref="B208" authorId="0" shapeId="0" xr:uid="{3C6F4506-2BF9-4578-B179-B1503E6EA915}">
      <text>
        <r>
          <rPr>
            <b/>
            <sz val="9"/>
            <color indexed="81"/>
            <rFont val="Tahoma"/>
            <family val="2"/>
          </rPr>
          <t>SAP:</t>
        </r>
        <r>
          <rPr>
            <sz val="9"/>
            <color indexed="81"/>
            <rFont val="Tahoma"/>
            <family val="2"/>
          </rPr>
          <t xml:space="preserve">
Any positive adjustment to the above revenue sources in which the district has already been notified and/or is otherwise certain will occur.</t>
        </r>
      </text>
    </comment>
    <comment ref="B211" authorId="0" shapeId="0" xr:uid="{76BBE196-97AA-4127-AE84-09698F4F7AA6}">
      <text>
        <r>
          <rPr>
            <b/>
            <sz val="9"/>
            <color indexed="81"/>
            <rFont val="Tahoma"/>
            <family val="2"/>
          </rPr>
          <t>SAP:</t>
        </r>
        <r>
          <rPr>
            <sz val="9"/>
            <color indexed="81"/>
            <rFont val="Tahoma"/>
            <family val="2"/>
          </rPr>
          <t xml:space="preserve">
Any negative adjustment to the above revenue sources in which the district has already been notified and/or is otherwise certain will occur.</t>
        </r>
      </text>
    </comment>
  </commentList>
</comments>
</file>

<file path=xl/sharedStrings.xml><?xml version="1.0" encoding="utf-8"?>
<sst xmlns="http://schemas.openxmlformats.org/spreadsheetml/2006/main" count="4874" uniqueCount="1924">
  <si>
    <t>Tax Levy Prior Year</t>
  </si>
  <si>
    <t>Prior Year Reserve Offset</t>
  </si>
  <si>
    <t>Reserve Amount</t>
  </si>
  <si>
    <t>Tax Base Growth Factor</t>
  </si>
  <si>
    <t>PILOTS Receivable Prior Year</t>
  </si>
  <si>
    <t>Tort/Judgment Exclusion Prior Year</t>
  </si>
  <si>
    <t>Capital Tax Levy for Prior Year</t>
  </si>
  <si>
    <t>Allowable Levy Growth Factor</t>
  </si>
  <si>
    <t>PILOTS Receivable Current Year</t>
  </si>
  <si>
    <t>Available Carryover from Prior Year</t>
  </si>
  <si>
    <t>Exclusions</t>
  </si>
  <si>
    <t>Tax levy necessary for expenditures resulting from tort orders/judgments over 5% Prior Year Tax Levy</t>
  </si>
  <si>
    <t>Capital Tax Levy for Current Year</t>
  </si>
  <si>
    <t>Tax levy for pension contribution expense</t>
  </si>
  <si>
    <t xml:space="preserve">    TRS</t>
  </si>
  <si>
    <t xml:space="preserve">    ERS</t>
  </si>
  <si>
    <t>Total Exclusions</t>
  </si>
  <si>
    <t>Total Tax Levy Limit, Adjusted for Transfers Plus Exclusions</t>
  </si>
  <si>
    <t>Reserve Amount Used to Reduce Current Year Levy</t>
  </si>
  <si>
    <t>Proposed Levy for Current Year, Net of Reserve</t>
  </si>
  <si>
    <t>Total Tax Levy Limit Adjusted for Transfers Plus Exclusions compared to the Prior Year Tax Levy</t>
  </si>
  <si>
    <t>Difference between Tax Levy Limit Plus Exclusions and Current Year Proposed Levy</t>
  </si>
  <si>
    <t>Planning to Override the Cap</t>
  </si>
  <si>
    <t>2025-26</t>
  </si>
  <si>
    <t>2026-27</t>
  </si>
  <si>
    <t>2027-28</t>
  </si>
  <si>
    <t>Sign</t>
  </si>
  <si>
    <t>+</t>
  </si>
  <si>
    <t>-</t>
  </si>
  <si>
    <t>×</t>
  </si>
  <si>
    <t>=</t>
  </si>
  <si>
    <t>Expenditures Supported by Reserves and Fund Balances</t>
  </si>
  <si>
    <t>Federal Aid</t>
  </si>
  <si>
    <t>Gifts and Other Revenue for Capital Purposes</t>
  </si>
  <si>
    <t>Account Code</t>
  </si>
  <si>
    <t>Account Description</t>
  </si>
  <si>
    <t>AXXXX.2</t>
  </si>
  <si>
    <r>
      <t>Selected .2 object codes in the General Fund (Equipment)</t>
    </r>
    <r>
      <rPr>
        <vertAlign val="superscript"/>
        <sz val="12"/>
        <color theme="1"/>
        <rFont val="Arial"/>
        <family val="2"/>
      </rPr>
      <t>1</t>
    </r>
  </si>
  <si>
    <t>A1620.4</t>
  </si>
  <si>
    <t>Any capital lease expenses</t>
  </si>
  <si>
    <t>A1621.4</t>
  </si>
  <si>
    <t>A1983.49</t>
  </si>
  <si>
    <t>BOCES Capital Expenses (including Buses)</t>
  </si>
  <si>
    <t>A5510.21</t>
  </si>
  <si>
    <t>Purchase of Buses</t>
  </si>
  <si>
    <t>A5510.4</t>
  </si>
  <si>
    <t>Any school bus lease expenses</t>
  </si>
  <si>
    <t>A5530.4</t>
  </si>
  <si>
    <t>A9700.6</t>
  </si>
  <si>
    <r>
      <t>Principal: Term Bonds - Other (Specify)</t>
    </r>
    <r>
      <rPr>
        <vertAlign val="superscript"/>
        <sz val="12"/>
        <color theme="1"/>
        <rFont val="Arial"/>
        <family val="2"/>
      </rPr>
      <t>2</t>
    </r>
  </si>
  <si>
    <t>A9700.7</t>
  </si>
  <si>
    <t>Interest: Term Bonds - Other (Specify)</t>
  </si>
  <si>
    <t>A9701.6</t>
  </si>
  <si>
    <t>Principal: Term Bonds - School Construction</t>
  </si>
  <si>
    <t>A9701.7</t>
  </si>
  <si>
    <t>Interest: Term Bonds - School Construction</t>
  </si>
  <si>
    <t>A9702.6</t>
  </si>
  <si>
    <t>Principal: Term Bonds - Bus Purchases</t>
  </si>
  <si>
    <t>A9702.7</t>
  </si>
  <si>
    <t>Interest: Term Bonds - Bus Purchases</t>
  </si>
  <si>
    <t>A9703.6</t>
  </si>
  <si>
    <t>Principal: Term Bonds - BOCES Construction</t>
  </si>
  <si>
    <t>A9703.7</t>
  </si>
  <si>
    <t>Interest: Term Bonds - BOCES Construction</t>
  </si>
  <si>
    <t>A9710.6</t>
  </si>
  <si>
    <t>Principal: Serial Bonds - Other (Specify)</t>
  </si>
  <si>
    <t>A9710.7</t>
  </si>
  <si>
    <t>Interest: Serial Bonds - Other (Specify)</t>
  </si>
  <si>
    <t>A9711.6</t>
  </si>
  <si>
    <t>Principal: Serial Bonds - School Construction</t>
  </si>
  <si>
    <t>A9711.7</t>
  </si>
  <si>
    <t>Interest: Serial Bonds - School Construction</t>
  </si>
  <si>
    <t>A9712.6</t>
  </si>
  <si>
    <t>Principal: Serial Bonds - Bus Purchases</t>
  </si>
  <si>
    <t>A9712.7</t>
  </si>
  <si>
    <t>Interest: Serial Bonds - Bus Purchases</t>
  </si>
  <si>
    <t>A9713.6</t>
  </si>
  <si>
    <t>Principal: Serial Bonds - BOCES Construction</t>
  </si>
  <si>
    <t>A9713.7</t>
  </si>
  <si>
    <t>Interest: Serial Bonds - BOCES Construction</t>
  </si>
  <si>
    <t>A9720.6</t>
  </si>
  <si>
    <t>Principal: Statutory Bonds - Other (Specify)</t>
  </si>
  <si>
    <t>A9720.7</t>
  </si>
  <si>
    <t>Interest: Statutory Bonds - Other (Specify)</t>
  </si>
  <si>
    <t>A9721.6</t>
  </si>
  <si>
    <t>Principal: Statutory Bonds - School Construction</t>
  </si>
  <si>
    <t>A9721.7</t>
  </si>
  <si>
    <t>Interest: Statutory Bonds - School Construction</t>
  </si>
  <si>
    <t>A9722.6</t>
  </si>
  <si>
    <t>Principal: Statutory Bonds - Bus Purchases</t>
  </si>
  <si>
    <t>A9722.7</t>
  </si>
  <si>
    <t>Interest: Statutory Bonds - Bus Purchases</t>
  </si>
  <si>
    <t>A9723.6</t>
  </si>
  <si>
    <t>Principal: Statutory Bonds - BOCES Construction</t>
  </si>
  <si>
    <t>A9723.7</t>
  </si>
  <si>
    <t>Interest: Statutory Bonds - BOCES Construction</t>
  </si>
  <si>
    <t>A9730.6</t>
  </si>
  <si>
    <t>Principal: Bond Anticipation Notes - Other (Specify)</t>
  </si>
  <si>
    <t>A9730.7</t>
  </si>
  <si>
    <t>Interest: Bond Anticipation Notes - Other (Specify)</t>
  </si>
  <si>
    <t>A9731.6</t>
  </si>
  <si>
    <t>Principal: Bond Anticipation Notes - School Construction</t>
  </si>
  <si>
    <t>A9731.7</t>
  </si>
  <si>
    <t>Interest: Bond Anticipation Notes - School Construction</t>
  </si>
  <si>
    <t>A9732.6</t>
  </si>
  <si>
    <t>Principal: Bond Anticipation Notes - Bus Purchases</t>
  </si>
  <si>
    <t>A9732.7</t>
  </si>
  <si>
    <t>Interest: Bond Anticipation Notes - Bus Purchases</t>
  </si>
  <si>
    <t>A9733.6</t>
  </si>
  <si>
    <t>Principal: Bond Anticipation Notes - BOCES Construction</t>
  </si>
  <si>
    <t>A9733.7</t>
  </si>
  <si>
    <t>A9740.6</t>
  </si>
  <si>
    <t>Principal: Capital Notes - Other (Specify)</t>
  </si>
  <si>
    <t>A9740.7</t>
  </si>
  <si>
    <t>Interest: Capital Notes - Other (Specify)</t>
  </si>
  <si>
    <t>A9741.6</t>
  </si>
  <si>
    <t>Principal: Capital Notes - School Construction</t>
  </si>
  <si>
    <t>A9741.7</t>
  </si>
  <si>
    <t>Interest: Capital Notes - School Construction</t>
  </si>
  <si>
    <t>A9742.6</t>
  </si>
  <si>
    <t>Principal: Capital Notes - Bus Purchases</t>
  </si>
  <si>
    <t>A9742.7</t>
  </si>
  <si>
    <t>Interest: Capital Notes - Bus Purchases</t>
  </si>
  <si>
    <t>A9743.6</t>
  </si>
  <si>
    <t>Principal: Capital Notes - BOCES Construction</t>
  </si>
  <si>
    <t>A9743.7</t>
  </si>
  <si>
    <t>Interest: Capital Notes - BOCES Construction</t>
  </si>
  <si>
    <t>A9785.6</t>
  </si>
  <si>
    <t>Principal: Installment Purchase Debt - Other (Specify)</t>
  </si>
  <si>
    <t>A9785.7</t>
  </si>
  <si>
    <t>Interest: Installment Purchase Debt - Other (Specify)</t>
  </si>
  <si>
    <t>A9787.6</t>
  </si>
  <si>
    <t>Principal: Installment Purchase Debt - Bus Purchases</t>
  </si>
  <si>
    <t>A9787.7</t>
  </si>
  <si>
    <t>Interest: Installment Purchase Debt - Bus Purchases</t>
  </si>
  <si>
    <t>A9789.6</t>
  </si>
  <si>
    <t>Principal: Other Debt (Specify)</t>
  </si>
  <si>
    <t>A9789.7</t>
  </si>
  <si>
    <t>Interest: Other Debt (Specify)</t>
  </si>
  <si>
    <t>H522</t>
  </si>
  <si>
    <t>Expenditures by Project: Current Funds</t>
  </si>
  <si>
    <t>V1380.4</t>
  </si>
  <si>
    <t>Fiscal Agent Fees</t>
  </si>
  <si>
    <t>V9700.6</t>
  </si>
  <si>
    <t>Principal: Term Bonds - Other (Specify)</t>
  </si>
  <si>
    <t>V9700.7</t>
  </si>
  <si>
    <t>V9701.6</t>
  </si>
  <si>
    <t>V9701.7</t>
  </si>
  <si>
    <t>V9702.6</t>
  </si>
  <si>
    <t>V9702.7</t>
  </si>
  <si>
    <t>V9703.6</t>
  </si>
  <si>
    <t>V9703.7</t>
  </si>
  <si>
    <t>V9710.6</t>
  </si>
  <si>
    <t>V9710.7</t>
  </si>
  <si>
    <t>V9711.6</t>
  </si>
  <si>
    <t>V9711.7</t>
  </si>
  <si>
    <t>V9712.6</t>
  </si>
  <si>
    <t>V9712.7</t>
  </si>
  <si>
    <t>V9713.6</t>
  </si>
  <si>
    <t>V9713.7</t>
  </si>
  <si>
    <t>V9720.6</t>
  </si>
  <si>
    <t>V9720.7</t>
  </si>
  <si>
    <t>V9721.6</t>
  </si>
  <si>
    <t>V9721.7</t>
  </si>
  <si>
    <t>V9722.6</t>
  </si>
  <si>
    <t>V9722.7</t>
  </si>
  <si>
    <t>V9723.6</t>
  </si>
  <si>
    <t>V9723.7</t>
  </si>
  <si>
    <t>V9730.6</t>
  </si>
  <si>
    <t>V9730.7</t>
  </si>
  <si>
    <t>V9731.6</t>
  </si>
  <si>
    <t>V9731.7</t>
  </si>
  <si>
    <t>V9732.6</t>
  </si>
  <si>
    <t>V9732.7</t>
  </si>
  <si>
    <t>V9733.6</t>
  </si>
  <si>
    <t>V9733.7</t>
  </si>
  <si>
    <t>V9740.6</t>
  </si>
  <si>
    <t>V9740.7</t>
  </si>
  <si>
    <t>V9741.6</t>
  </si>
  <si>
    <t>V9741.7</t>
  </si>
  <si>
    <t>V9742.6</t>
  </si>
  <si>
    <t>V9742.7</t>
  </si>
  <si>
    <t>V9743.6</t>
  </si>
  <si>
    <t>V9743.7</t>
  </si>
  <si>
    <t>V9785.6</t>
  </si>
  <si>
    <t>V9785.7</t>
  </si>
  <si>
    <t>V9787.6</t>
  </si>
  <si>
    <t>V9787.7</t>
  </si>
  <si>
    <t>V9789.6</t>
  </si>
  <si>
    <t>V9789.7</t>
  </si>
  <si>
    <t>V9991.4</t>
  </si>
  <si>
    <t>Payment to Escrow Agent (Advanced Refunding Bonds)</t>
  </si>
  <si>
    <t>280504</t>
  </si>
  <si>
    <t>Native American Aid</t>
  </si>
  <si>
    <t>LESS</t>
  </si>
  <si>
    <t>Deferred Building Aid*</t>
  </si>
  <si>
    <t>Interest Rate Recalibration**</t>
  </si>
  <si>
    <t>PLUS</t>
  </si>
  <si>
    <t>Aid on Certain Chapter 97 Projects (See Instructions Tab)</t>
  </si>
  <si>
    <t>AG(NO0727) 00 BLDG EXP. FOR WATER TESTING</t>
  </si>
  <si>
    <t>AH(NO0728) 05 AID RATIO FOR WATER TESTING</t>
  </si>
  <si>
    <t>N(NO0572) 00 BLDG AID ON METAL DETECTORS,ETC.</t>
  </si>
  <si>
    <t>Q(NO0571) 00 BLDG AID FOR BLDG CONDITION SURVEYS</t>
  </si>
  <si>
    <t>010100</t>
  </si>
  <si>
    <t>ALBANY</t>
  </si>
  <si>
    <t>010201</t>
  </si>
  <si>
    <t>BERNE KNOX</t>
  </si>
  <si>
    <t>010306</t>
  </si>
  <si>
    <t>BETHLEHEM</t>
  </si>
  <si>
    <t>010402</t>
  </si>
  <si>
    <t>RAVENA COEYMAN</t>
  </si>
  <si>
    <t>010500</t>
  </si>
  <si>
    <t>COHOES</t>
  </si>
  <si>
    <t>010601</t>
  </si>
  <si>
    <t>SOUTH COLONIE</t>
  </si>
  <si>
    <t>010615</t>
  </si>
  <si>
    <t>MENANDS</t>
  </si>
  <si>
    <t>010623</t>
  </si>
  <si>
    <t>NORTH COLONIE</t>
  </si>
  <si>
    <t>010701</t>
  </si>
  <si>
    <t>GREEN ISLAND</t>
  </si>
  <si>
    <t>010802</t>
  </si>
  <si>
    <t>GUILDERLAND</t>
  </si>
  <si>
    <t>011003</t>
  </si>
  <si>
    <t>VOORHEESVILLE</t>
  </si>
  <si>
    <t>011200</t>
  </si>
  <si>
    <t>WATERVLIET</t>
  </si>
  <si>
    <t>020101</t>
  </si>
  <si>
    <t>ALFRED ALMOND</t>
  </si>
  <si>
    <t>020601</t>
  </si>
  <si>
    <t>ANDOVER</t>
  </si>
  <si>
    <t>020702</t>
  </si>
  <si>
    <t>GENESEE VALLEY</t>
  </si>
  <si>
    <t>020801</t>
  </si>
  <si>
    <t>BELFAST</t>
  </si>
  <si>
    <t>021102</t>
  </si>
  <si>
    <t>CANASERAGA</t>
  </si>
  <si>
    <t>021601</t>
  </si>
  <si>
    <t>FRIENDSHIP</t>
  </si>
  <si>
    <t>022001</t>
  </si>
  <si>
    <t>FILLMORE</t>
  </si>
  <si>
    <t>022101</t>
  </si>
  <si>
    <t>WHITESVILLE</t>
  </si>
  <si>
    <t>022302</t>
  </si>
  <si>
    <t>CUBA-RUSHFORD</t>
  </si>
  <si>
    <t>022401</t>
  </si>
  <si>
    <t>SCIO</t>
  </si>
  <si>
    <t>022601</t>
  </si>
  <si>
    <t>WELLSVILLE</t>
  </si>
  <si>
    <t>022902</t>
  </si>
  <si>
    <t>BOLIVAR-RICHBG</t>
  </si>
  <si>
    <t>030101</t>
  </si>
  <si>
    <t>CHENANGO FORKS</t>
  </si>
  <si>
    <t>030200</t>
  </si>
  <si>
    <t>BINGHAMTON</t>
  </si>
  <si>
    <t>030501</t>
  </si>
  <si>
    <t>HARPURSVILLE</t>
  </si>
  <si>
    <t>030601</t>
  </si>
  <si>
    <t>SUSQUEHANNA VA</t>
  </si>
  <si>
    <t>030701</t>
  </si>
  <si>
    <t>CHENANGO VALLE</t>
  </si>
  <si>
    <t>031101</t>
  </si>
  <si>
    <t>MAINE ENDWELL</t>
  </si>
  <si>
    <t>031301</t>
  </si>
  <si>
    <t>DEPOSIT</t>
  </si>
  <si>
    <t>031401</t>
  </si>
  <si>
    <t>WHITNEY POINT</t>
  </si>
  <si>
    <t>031501</t>
  </si>
  <si>
    <t>UNION-ENDICOTT</t>
  </si>
  <si>
    <t>031502</t>
  </si>
  <si>
    <t>JOHNSON   CITY</t>
  </si>
  <si>
    <t>031601</t>
  </si>
  <si>
    <t>VESTAL</t>
  </si>
  <si>
    <t>031701</t>
  </si>
  <si>
    <t>WINDSOR</t>
  </si>
  <si>
    <t>040204</t>
  </si>
  <si>
    <t>WEST VALLEY</t>
  </si>
  <si>
    <t>040302</t>
  </si>
  <si>
    <t>ALLEGANY-LIMES</t>
  </si>
  <si>
    <t>040901</t>
  </si>
  <si>
    <t>ELLICOTTVILLE</t>
  </si>
  <si>
    <t>041101</t>
  </si>
  <si>
    <t>FRANKLINVILLE</t>
  </si>
  <si>
    <t>041401</t>
  </si>
  <si>
    <t>HINSDALE</t>
  </si>
  <si>
    <t>042302</t>
  </si>
  <si>
    <t>CATTARAUGUS-LI</t>
  </si>
  <si>
    <t>042400</t>
  </si>
  <si>
    <t>OLEAN</t>
  </si>
  <si>
    <t>042801</t>
  </si>
  <si>
    <t>GOWANDA</t>
  </si>
  <si>
    <t>042901</t>
  </si>
  <si>
    <t>PORTVILLE</t>
  </si>
  <si>
    <t>043001</t>
  </si>
  <si>
    <t>RANDOLPH</t>
  </si>
  <si>
    <t>043200</t>
  </si>
  <si>
    <t>SALAMANCA</t>
  </si>
  <si>
    <t>043501</t>
  </si>
  <si>
    <t>YORKSHRE-PIONE</t>
  </si>
  <si>
    <t>050100</t>
  </si>
  <si>
    <t>AUBURN</t>
  </si>
  <si>
    <t>050301</t>
  </si>
  <si>
    <t>WEEDSPORT</t>
  </si>
  <si>
    <t>050401</t>
  </si>
  <si>
    <t>CATO MERIDIAN</t>
  </si>
  <si>
    <t>050701</t>
  </si>
  <si>
    <t>SOUTHERN CAYUG</t>
  </si>
  <si>
    <t>051101</t>
  </si>
  <si>
    <t>PORT BYRON</t>
  </si>
  <si>
    <t>051301</t>
  </si>
  <si>
    <t>MORAVIA</t>
  </si>
  <si>
    <t>051901</t>
  </si>
  <si>
    <t>UNION SPRINGS</t>
  </si>
  <si>
    <t>060201</t>
  </si>
  <si>
    <t>SOUTHWESTERN</t>
  </si>
  <si>
    <t>060301</t>
  </si>
  <si>
    <t>FREWSBURG</t>
  </si>
  <si>
    <t>060401</t>
  </si>
  <si>
    <t>CASSADAGA VALL</t>
  </si>
  <si>
    <t>060503</t>
  </si>
  <si>
    <t>CHAUTAUQUA</t>
  </si>
  <si>
    <t>060601</t>
  </si>
  <si>
    <t>PINE VALLEY</t>
  </si>
  <si>
    <t>060701</t>
  </si>
  <si>
    <t>CLYMER</t>
  </si>
  <si>
    <t>060800</t>
  </si>
  <si>
    <t>DUNKIRK</t>
  </si>
  <si>
    <t>061001</t>
  </si>
  <si>
    <t>BEMUS POINT</t>
  </si>
  <si>
    <t>061101</t>
  </si>
  <si>
    <t>FALCONER</t>
  </si>
  <si>
    <t>061501</t>
  </si>
  <si>
    <t>SILVER CREEK</t>
  </si>
  <si>
    <t>061503</t>
  </si>
  <si>
    <t>FORESTVILLE</t>
  </si>
  <si>
    <t>061601</t>
  </si>
  <si>
    <t>PANAMA</t>
  </si>
  <si>
    <t>061700</t>
  </si>
  <si>
    <t>JAMESTOWN</t>
  </si>
  <si>
    <t>062201</t>
  </si>
  <si>
    <t>FREDONIA</t>
  </si>
  <si>
    <t>062301</t>
  </si>
  <si>
    <t>BROCTON</t>
  </si>
  <si>
    <t>062401</t>
  </si>
  <si>
    <t>RIPLEY</t>
  </si>
  <si>
    <t>062601</t>
  </si>
  <si>
    <t>SHERMAN</t>
  </si>
  <si>
    <t>062901</t>
  </si>
  <si>
    <t>WESTFIELD</t>
  </si>
  <si>
    <t>070600</t>
  </si>
  <si>
    <t>ELMIRA</t>
  </si>
  <si>
    <t>070901</t>
  </si>
  <si>
    <t>HORSEHEADS</t>
  </si>
  <si>
    <t>070902</t>
  </si>
  <si>
    <t>ELMIRA HEIGHTS</t>
  </si>
  <si>
    <t>080101</t>
  </si>
  <si>
    <t>AFTON</t>
  </si>
  <si>
    <t>080201</t>
  </si>
  <si>
    <t>BAINBRIDGE GUI</t>
  </si>
  <si>
    <t>080601</t>
  </si>
  <si>
    <t>GREENE</t>
  </si>
  <si>
    <t>081003</t>
  </si>
  <si>
    <t>UNADILLA</t>
  </si>
  <si>
    <t>081200</t>
  </si>
  <si>
    <t>NORWICH</t>
  </si>
  <si>
    <t>081401</t>
  </si>
  <si>
    <t>GRGETWN-SO OTS</t>
  </si>
  <si>
    <t>081501</t>
  </si>
  <si>
    <t>OXFORD</t>
  </si>
  <si>
    <t>082001</t>
  </si>
  <si>
    <t>SHERBURNE EARL</t>
  </si>
  <si>
    <t>090201</t>
  </si>
  <si>
    <t>AUSABLE VALLEY</t>
  </si>
  <si>
    <t>090301</t>
  </si>
  <si>
    <t>BEEKMANTOWN</t>
  </si>
  <si>
    <t>090501</t>
  </si>
  <si>
    <t>NORTHEASTERN</t>
  </si>
  <si>
    <t>090601</t>
  </si>
  <si>
    <t>CHAZY</t>
  </si>
  <si>
    <t>090901</t>
  </si>
  <si>
    <t>NORTHRN ADIRON</t>
  </si>
  <si>
    <t>091101</t>
  </si>
  <si>
    <t>PERU</t>
  </si>
  <si>
    <t>091200</t>
  </si>
  <si>
    <t>PLATTSBURGH</t>
  </si>
  <si>
    <t>091402</t>
  </si>
  <si>
    <t>SARANAC</t>
  </si>
  <si>
    <t>100501</t>
  </si>
  <si>
    <t>COPAKE-TACONIC</t>
  </si>
  <si>
    <t>100902</t>
  </si>
  <si>
    <t>GERMANTOWN</t>
  </si>
  <si>
    <t>101001</t>
  </si>
  <si>
    <t>CHATHAM</t>
  </si>
  <si>
    <t>101300</t>
  </si>
  <si>
    <t>HUDSON</t>
  </si>
  <si>
    <t>101401</t>
  </si>
  <si>
    <t>KINDERHOOK</t>
  </si>
  <si>
    <t>101601</t>
  </si>
  <si>
    <t>NEW LEBANON</t>
  </si>
  <si>
    <t>110101</t>
  </si>
  <si>
    <t>CINCINNATUS</t>
  </si>
  <si>
    <t>110200</t>
  </si>
  <si>
    <t>CORTLAND</t>
  </si>
  <si>
    <t>110304</t>
  </si>
  <si>
    <t>MCGRAW</t>
  </si>
  <si>
    <t>110701</t>
  </si>
  <si>
    <t>HOMER</t>
  </si>
  <si>
    <t>110901</t>
  </si>
  <si>
    <t>MARATHON</t>
  </si>
  <si>
    <t>120102</t>
  </si>
  <si>
    <t>ANDES</t>
  </si>
  <si>
    <t>120301</t>
  </si>
  <si>
    <t>DOWNSVILLE</t>
  </si>
  <si>
    <t>120401</t>
  </si>
  <si>
    <t>CHARLOTTE VALL</t>
  </si>
  <si>
    <t>120501</t>
  </si>
  <si>
    <t>DELHI</t>
  </si>
  <si>
    <t>120701</t>
  </si>
  <si>
    <t>FRANKLIN</t>
  </si>
  <si>
    <t>120906</t>
  </si>
  <si>
    <t>HANCOCK</t>
  </si>
  <si>
    <t>121401</t>
  </si>
  <si>
    <t>MARGARETVILLE</t>
  </si>
  <si>
    <t>121502</t>
  </si>
  <si>
    <t>ROXBURY</t>
  </si>
  <si>
    <t>121601</t>
  </si>
  <si>
    <t>SIDNEY</t>
  </si>
  <si>
    <t>121701</t>
  </si>
  <si>
    <t>STAMFORD</t>
  </si>
  <si>
    <t>121702</t>
  </si>
  <si>
    <t>S. KORTRIGHT</t>
  </si>
  <si>
    <t>121901</t>
  </si>
  <si>
    <t>WALTON</t>
  </si>
  <si>
    <t>130200</t>
  </si>
  <si>
    <t>BEACON</t>
  </si>
  <si>
    <t>130502</t>
  </si>
  <si>
    <t>DOVER</t>
  </si>
  <si>
    <t>130801</t>
  </si>
  <si>
    <t>HYDE PARK</t>
  </si>
  <si>
    <t>131101</t>
  </si>
  <si>
    <t>NORTHEAST</t>
  </si>
  <si>
    <t>131201</t>
  </si>
  <si>
    <t>PAWLING</t>
  </si>
  <si>
    <t>131301</t>
  </si>
  <si>
    <t>PINE PLAINS</t>
  </si>
  <si>
    <t>131500</t>
  </si>
  <si>
    <t>POUGHKEEPSIE</t>
  </si>
  <si>
    <t>131601</t>
  </si>
  <si>
    <t>ARLINGTON</t>
  </si>
  <si>
    <t>131602</t>
  </si>
  <si>
    <t>SPACKENKILL</t>
  </si>
  <si>
    <t>131701</t>
  </si>
  <si>
    <t>RED HOOK</t>
  </si>
  <si>
    <t>131801</t>
  </si>
  <si>
    <t>RHINEBECK</t>
  </si>
  <si>
    <t>132101</t>
  </si>
  <si>
    <t>WAPPINGERS</t>
  </si>
  <si>
    <t>132201</t>
  </si>
  <si>
    <t>MILLBROOK</t>
  </si>
  <si>
    <t>140101</t>
  </si>
  <si>
    <t>ALDEN</t>
  </si>
  <si>
    <t>140201</t>
  </si>
  <si>
    <t>AMHERST</t>
  </si>
  <si>
    <t>140203</t>
  </si>
  <si>
    <t>WILLIAMSVILLE</t>
  </si>
  <si>
    <t>140207</t>
  </si>
  <si>
    <t>SWEET HOME</t>
  </si>
  <si>
    <t>140301</t>
  </si>
  <si>
    <t>EAST AURORA</t>
  </si>
  <si>
    <t>140600</t>
  </si>
  <si>
    <t>BUFFALO</t>
  </si>
  <si>
    <t>140701</t>
  </si>
  <si>
    <t>CHEEKTOWAGA</t>
  </si>
  <si>
    <t>140702</t>
  </si>
  <si>
    <t>MARYVALE</t>
  </si>
  <si>
    <t>140703</t>
  </si>
  <si>
    <t>CLEVELAND HILL</t>
  </si>
  <si>
    <t>140707</t>
  </si>
  <si>
    <t>DEPEW</t>
  </si>
  <si>
    <t>140709</t>
  </si>
  <si>
    <t>SLOAN</t>
  </si>
  <si>
    <t>140801</t>
  </si>
  <si>
    <t>CLARENCE</t>
  </si>
  <si>
    <t>141101</t>
  </si>
  <si>
    <t>SPRINGVILLE-GR</t>
  </si>
  <si>
    <t>141201</t>
  </si>
  <si>
    <t>EDEN</t>
  </si>
  <si>
    <t>141301</t>
  </si>
  <si>
    <t>IROQUOIS</t>
  </si>
  <si>
    <t>141401</t>
  </si>
  <si>
    <t>EVANS-BRANT</t>
  </si>
  <si>
    <t>141501</t>
  </si>
  <si>
    <t>GRAND ISLAND</t>
  </si>
  <si>
    <t>141601</t>
  </si>
  <si>
    <t>HAMBURG</t>
  </si>
  <si>
    <t>141604</t>
  </si>
  <si>
    <t>FRONTIER</t>
  </si>
  <si>
    <t>141701</t>
  </si>
  <si>
    <t>HOLLAND</t>
  </si>
  <si>
    <t>141800</t>
  </si>
  <si>
    <t>LACKAWANNA</t>
  </si>
  <si>
    <t>141901</t>
  </si>
  <si>
    <t>LANCASTER</t>
  </si>
  <si>
    <t>142101</t>
  </si>
  <si>
    <t>AKRON</t>
  </si>
  <si>
    <t>142201</t>
  </si>
  <si>
    <t>NORTH COLLINS</t>
  </si>
  <si>
    <t>142301</t>
  </si>
  <si>
    <t>ORCHARD PARK</t>
  </si>
  <si>
    <t>142500</t>
  </si>
  <si>
    <t>TONAWANDA</t>
  </si>
  <si>
    <t>142601</t>
  </si>
  <si>
    <t>KENMORE</t>
  </si>
  <si>
    <t>142801</t>
  </si>
  <si>
    <t>WEST SENECA</t>
  </si>
  <si>
    <t>150203</t>
  </si>
  <si>
    <t>CROWN POINT</t>
  </si>
  <si>
    <t>150601</t>
  </si>
  <si>
    <t>KEENE</t>
  </si>
  <si>
    <t>150801</t>
  </si>
  <si>
    <t>MINERVA</t>
  </si>
  <si>
    <t>150901</t>
  </si>
  <si>
    <t>MORIAH</t>
  </si>
  <si>
    <t>151001</t>
  </si>
  <si>
    <t>NEWCOMB</t>
  </si>
  <si>
    <t>151102</t>
  </si>
  <si>
    <t>LAKE PLACID</t>
  </si>
  <si>
    <t>151401</t>
  </si>
  <si>
    <t>SCHROON LAKE</t>
  </si>
  <si>
    <t>151501</t>
  </si>
  <si>
    <t>TICONDEROGA</t>
  </si>
  <si>
    <t>151701</t>
  </si>
  <si>
    <t>WILLSBORO</t>
  </si>
  <si>
    <t>151801</t>
  </si>
  <si>
    <t>BOQUET VALLEY</t>
  </si>
  <si>
    <t>160101</t>
  </si>
  <si>
    <t>TUPPER LAKE</t>
  </si>
  <si>
    <t>160801</t>
  </si>
  <si>
    <t>CHATEAUGAY</t>
  </si>
  <si>
    <t>161201</t>
  </si>
  <si>
    <t>SALMON RIVER</t>
  </si>
  <si>
    <t>161401</t>
  </si>
  <si>
    <t>SARANAC LAKE</t>
  </si>
  <si>
    <t>161501</t>
  </si>
  <si>
    <t>MALONE</t>
  </si>
  <si>
    <t>161601</t>
  </si>
  <si>
    <t>BRUSHTON MOIRA</t>
  </si>
  <si>
    <t>161801</t>
  </si>
  <si>
    <t>ST REGIS FALLS</t>
  </si>
  <si>
    <t>170301</t>
  </si>
  <si>
    <t>WHEELERVILLE</t>
  </si>
  <si>
    <t>170500</t>
  </si>
  <si>
    <t>GLOVERSVILLE</t>
  </si>
  <si>
    <t>170600</t>
  </si>
  <si>
    <t>JOHNSTOWN</t>
  </si>
  <si>
    <t>170801</t>
  </si>
  <si>
    <t>MAYFIELD</t>
  </si>
  <si>
    <t>170901</t>
  </si>
  <si>
    <t>NORTHVILLE</t>
  </si>
  <si>
    <t>171102</t>
  </si>
  <si>
    <t>BROADALBIN-PER</t>
  </si>
  <si>
    <t>180202</t>
  </si>
  <si>
    <t>ALEXANDER</t>
  </si>
  <si>
    <t>180300</t>
  </si>
  <si>
    <t>BATAVIA</t>
  </si>
  <si>
    <t>180701</t>
  </si>
  <si>
    <t>BYRON BERGEN</t>
  </si>
  <si>
    <t>180901</t>
  </si>
  <si>
    <t>ELBA</t>
  </si>
  <si>
    <t>181001</t>
  </si>
  <si>
    <t>LE ROY</t>
  </si>
  <si>
    <t>181101</t>
  </si>
  <si>
    <t>OAKFIELD ALABA</t>
  </si>
  <si>
    <t>181201</t>
  </si>
  <si>
    <t>PAVILION</t>
  </si>
  <si>
    <t>181302</t>
  </si>
  <si>
    <t>PEMBROKE</t>
  </si>
  <si>
    <t>190301</t>
  </si>
  <si>
    <t>CAIRO-DURHAM</t>
  </si>
  <si>
    <t>190401</t>
  </si>
  <si>
    <t>CATSKILL</t>
  </si>
  <si>
    <t>190501</t>
  </si>
  <si>
    <t>COXSACKIE ATHE</t>
  </si>
  <si>
    <t>190701</t>
  </si>
  <si>
    <t>GREENVILLE</t>
  </si>
  <si>
    <t>190901</t>
  </si>
  <si>
    <t>HUNTER TANNERS</t>
  </si>
  <si>
    <t>191401</t>
  </si>
  <si>
    <t>WINDHAM ASHLAN</t>
  </si>
  <si>
    <t>200401</t>
  </si>
  <si>
    <t>INDIAN LAKE</t>
  </si>
  <si>
    <t>200601</t>
  </si>
  <si>
    <t>LAKE PLEASANT</t>
  </si>
  <si>
    <t>200701</t>
  </si>
  <si>
    <t>LONG LAKE</t>
  </si>
  <si>
    <t>200901</t>
  </si>
  <si>
    <t>WELLS</t>
  </si>
  <si>
    <t>210302</t>
  </si>
  <si>
    <t>WEST CANADA VA</t>
  </si>
  <si>
    <t>210402</t>
  </si>
  <si>
    <t>FRANKFORT-SCHU</t>
  </si>
  <si>
    <t>210601</t>
  </si>
  <si>
    <t>HERKIMER</t>
  </si>
  <si>
    <t>210800</t>
  </si>
  <si>
    <t>LITTLE FALLS</t>
  </si>
  <si>
    <t>211003</t>
  </si>
  <si>
    <t>DOLGEVILLE</t>
  </si>
  <si>
    <t>211103</t>
  </si>
  <si>
    <t>POLAND</t>
  </si>
  <si>
    <t>211701</t>
  </si>
  <si>
    <t>VAN HORNSVILLE</t>
  </si>
  <si>
    <t>211901</t>
  </si>
  <si>
    <t>TOWN OF WEBB</t>
  </si>
  <si>
    <t>212001</t>
  </si>
  <si>
    <t>MT MARKHAM CSD</t>
  </si>
  <si>
    <t>212101</t>
  </si>
  <si>
    <t>CENTRAL VALLEY</t>
  </si>
  <si>
    <t>220101</t>
  </si>
  <si>
    <t>S. JEFFERSON</t>
  </si>
  <si>
    <t>220202</t>
  </si>
  <si>
    <t>ALEXANDRIA</t>
  </si>
  <si>
    <t>220301</t>
  </si>
  <si>
    <t>INDIAN RIVER</t>
  </si>
  <si>
    <t>220401</t>
  </si>
  <si>
    <t>GENERAL BROWN</t>
  </si>
  <si>
    <t>220701</t>
  </si>
  <si>
    <t>THOUSAND ISLAN</t>
  </si>
  <si>
    <t>220909</t>
  </si>
  <si>
    <t>BELLEVILLE-HEN</t>
  </si>
  <si>
    <t>221001</t>
  </si>
  <si>
    <t>SACKETS HARBOR</t>
  </si>
  <si>
    <t>221301</t>
  </si>
  <si>
    <t>LYME</t>
  </si>
  <si>
    <t>221401</t>
  </si>
  <si>
    <t>LA FARGEVILLE</t>
  </si>
  <si>
    <t>222000</t>
  </si>
  <si>
    <t>WATERTOWN</t>
  </si>
  <si>
    <t>222201</t>
  </si>
  <si>
    <t>CARTHAGE</t>
  </si>
  <si>
    <t>230201</t>
  </si>
  <si>
    <t>COPENHAGEN</t>
  </si>
  <si>
    <t>230301</t>
  </si>
  <si>
    <t>HARRISVILLE</t>
  </si>
  <si>
    <t>230901</t>
  </si>
  <si>
    <t>LOWVILLE</t>
  </si>
  <si>
    <t>231101</t>
  </si>
  <si>
    <t>SOUTH LEWIS</t>
  </si>
  <si>
    <t>231301</t>
  </si>
  <si>
    <t>BEAVER RIVER</t>
  </si>
  <si>
    <t>240101</t>
  </si>
  <si>
    <t>AVON</t>
  </si>
  <si>
    <t>240201</t>
  </si>
  <si>
    <t>CALEDONIA MUMF</t>
  </si>
  <si>
    <t>240401</t>
  </si>
  <si>
    <t>GENESEO</t>
  </si>
  <si>
    <t>240801</t>
  </si>
  <si>
    <t>LIVONIA</t>
  </si>
  <si>
    <t>240901</t>
  </si>
  <si>
    <t>MOUNT MORRIS</t>
  </si>
  <si>
    <t>241001</t>
  </si>
  <si>
    <t>DANSVILLE</t>
  </si>
  <si>
    <t>241101</t>
  </si>
  <si>
    <t>DALTON-NUNDA</t>
  </si>
  <si>
    <t>241701</t>
  </si>
  <si>
    <t>YORK</t>
  </si>
  <si>
    <t>250109</t>
  </si>
  <si>
    <t>BROOKFIELD</t>
  </si>
  <si>
    <t>250201</t>
  </si>
  <si>
    <t>CAZENOVIA</t>
  </si>
  <si>
    <t>250301</t>
  </si>
  <si>
    <t>DE RUYTER</t>
  </si>
  <si>
    <t>250401</t>
  </si>
  <si>
    <t>MORRISVILLE EA</t>
  </si>
  <si>
    <t>250701</t>
  </si>
  <si>
    <t>HAMILTON</t>
  </si>
  <si>
    <t>250901</t>
  </si>
  <si>
    <t>CANASTOTA</t>
  </si>
  <si>
    <t>251101</t>
  </si>
  <si>
    <t>MADISON</t>
  </si>
  <si>
    <t>251400</t>
  </si>
  <si>
    <t>ONEIDA CITY</t>
  </si>
  <si>
    <t>251501</t>
  </si>
  <si>
    <t>STOCKBRIDGE VA</t>
  </si>
  <si>
    <t>251601</t>
  </si>
  <si>
    <t>CHITTENANGO</t>
  </si>
  <si>
    <t>260101</t>
  </si>
  <si>
    <t>BRIGHTON</t>
  </si>
  <si>
    <t>260401</t>
  </si>
  <si>
    <t>GATES CHILI</t>
  </si>
  <si>
    <t>260501</t>
  </si>
  <si>
    <t>GREECE</t>
  </si>
  <si>
    <t>260801</t>
  </si>
  <si>
    <t>E. IRONDEQUOIT</t>
  </si>
  <si>
    <t>260803</t>
  </si>
  <si>
    <t>W. IRONDEQUOIT</t>
  </si>
  <si>
    <t>260901</t>
  </si>
  <si>
    <t>HONEOYE FALLS</t>
  </si>
  <si>
    <t>261001</t>
  </si>
  <si>
    <t>SPENCERPORT</t>
  </si>
  <si>
    <t>261101</t>
  </si>
  <si>
    <t>HILTON</t>
  </si>
  <si>
    <t>261201</t>
  </si>
  <si>
    <t>PENFIELD</t>
  </si>
  <si>
    <t>261301</t>
  </si>
  <si>
    <t>FAIRPORT</t>
  </si>
  <si>
    <t>261313</t>
  </si>
  <si>
    <t>EAST ROCHESTER</t>
  </si>
  <si>
    <t>261401</t>
  </si>
  <si>
    <t>PITTSFORD</t>
  </si>
  <si>
    <t>261501</t>
  </si>
  <si>
    <t>CHURCHVILLE CH</t>
  </si>
  <si>
    <t>261600</t>
  </si>
  <si>
    <t>ROCHESTER</t>
  </si>
  <si>
    <t>261701</t>
  </si>
  <si>
    <t>RUSH HENRIETTA</t>
  </si>
  <si>
    <t>261801</t>
  </si>
  <si>
    <t>BROCKPORT</t>
  </si>
  <si>
    <t>261901</t>
  </si>
  <si>
    <t>WEBSTER</t>
  </si>
  <si>
    <t>262001</t>
  </si>
  <si>
    <t>WHEATLAND CHIL</t>
  </si>
  <si>
    <t>270100</t>
  </si>
  <si>
    <t>AMSTERDAM</t>
  </si>
  <si>
    <t>270301</t>
  </si>
  <si>
    <t>CANAJOHARIE</t>
  </si>
  <si>
    <t>270601</t>
  </si>
  <si>
    <t>FONDA FULTONVI</t>
  </si>
  <si>
    <t>270701</t>
  </si>
  <si>
    <t>FORT PLAIN</t>
  </si>
  <si>
    <t>271201</t>
  </si>
  <si>
    <t>OP-EPH-ST JHNS</t>
  </si>
  <si>
    <t>280100</t>
  </si>
  <si>
    <t>GLEN COVE</t>
  </si>
  <si>
    <t>280201</t>
  </si>
  <si>
    <t>HEMPSTEAD</t>
  </si>
  <si>
    <t>280202</t>
  </si>
  <si>
    <t>UNIONDALE</t>
  </si>
  <si>
    <t>280203</t>
  </si>
  <si>
    <t>EAST MEADOW</t>
  </si>
  <si>
    <t>280204</t>
  </si>
  <si>
    <t>NORTH BELLMORE</t>
  </si>
  <si>
    <t>280205</t>
  </si>
  <si>
    <t>LEVITTOWN</t>
  </si>
  <si>
    <t>280206</t>
  </si>
  <si>
    <t>SEAFORD</t>
  </si>
  <si>
    <t>280207</t>
  </si>
  <si>
    <t>BELLMORE</t>
  </si>
  <si>
    <t>280208</t>
  </si>
  <si>
    <t>ROOSEVELT</t>
  </si>
  <si>
    <t>280209</t>
  </si>
  <si>
    <t>FREEPORT</t>
  </si>
  <si>
    <t>280210</t>
  </si>
  <si>
    <t>BALDWIN</t>
  </si>
  <si>
    <t>280211</t>
  </si>
  <si>
    <t>OCEANSIDE</t>
  </si>
  <si>
    <t>280212</t>
  </si>
  <si>
    <t>MALVERNE</t>
  </si>
  <si>
    <t>280213</t>
  </si>
  <si>
    <t>V STR THIRTEEN</t>
  </si>
  <si>
    <t>280214</t>
  </si>
  <si>
    <t>HEWLETT WOODME</t>
  </si>
  <si>
    <t>280215</t>
  </si>
  <si>
    <t>LAWRENCE</t>
  </si>
  <si>
    <t>280216</t>
  </si>
  <si>
    <t>ELMONT</t>
  </si>
  <si>
    <t>280217</t>
  </si>
  <si>
    <t>FRANKLIN SQUAR</t>
  </si>
  <si>
    <t>280218</t>
  </si>
  <si>
    <t>GARDEN CITY</t>
  </si>
  <si>
    <t>280219</t>
  </si>
  <si>
    <t>EAST ROCKAWAY</t>
  </si>
  <si>
    <t>280220</t>
  </si>
  <si>
    <t>LYNBROOK</t>
  </si>
  <si>
    <t>280221</t>
  </si>
  <si>
    <t>ROCKVILLE CENT</t>
  </si>
  <si>
    <t>280222</t>
  </si>
  <si>
    <t>FLORAL PARK</t>
  </si>
  <si>
    <t>280223</t>
  </si>
  <si>
    <t>WANTAGH</t>
  </si>
  <si>
    <t>280224</t>
  </si>
  <si>
    <t>V STR TWENTY-F</t>
  </si>
  <si>
    <t>280225</t>
  </si>
  <si>
    <t>MERRICK</t>
  </si>
  <si>
    <t>280226</t>
  </si>
  <si>
    <t>ISLAND TREES</t>
  </si>
  <si>
    <t>280227</t>
  </si>
  <si>
    <t>WEST HEMPSTEAD</t>
  </si>
  <si>
    <t>280229</t>
  </si>
  <si>
    <t>NORTH MERRICK</t>
  </si>
  <si>
    <t>280230</t>
  </si>
  <si>
    <t>VALLEY STR UF</t>
  </si>
  <si>
    <t>280231</t>
  </si>
  <si>
    <t>ISLAND PARK</t>
  </si>
  <si>
    <t>280251</t>
  </si>
  <si>
    <t>VALLEY STR CHS</t>
  </si>
  <si>
    <t>280252</t>
  </si>
  <si>
    <t>SEWANHAKA</t>
  </si>
  <si>
    <t>280253</t>
  </si>
  <si>
    <t>BELLMORE-MERRI</t>
  </si>
  <si>
    <t>280300</t>
  </si>
  <si>
    <t>LONG BEACH</t>
  </si>
  <si>
    <t>280401</t>
  </si>
  <si>
    <t>WESTBURY</t>
  </si>
  <si>
    <t>280402</t>
  </si>
  <si>
    <t>EAST WILLISTON</t>
  </si>
  <si>
    <t>280403</t>
  </si>
  <si>
    <t>ROSLYN</t>
  </si>
  <si>
    <t>280404</t>
  </si>
  <si>
    <t>PORT WASHINGTO</t>
  </si>
  <si>
    <t>280405</t>
  </si>
  <si>
    <t>NEW HYDE PARK</t>
  </si>
  <si>
    <t>280406</t>
  </si>
  <si>
    <t>MANHASSET</t>
  </si>
  <si>
    <t>280407</t>
  </si>
  <si>
    <t>GREAT NECK</t>
  </si>
  <si>
    <t>280409</t>
  </si>
  <si>
    <t>HERRICKS</t>
  </si>
  <si>
    <t>280410</t>
  </si>
  <si>
    <t>MINEOLA</t>
  </si>
  <si>
    <t>280411</t>
  </si>
  <si>
    <t>CARLE PLACE</t>
  </si>
  <si>
    <t>280501</t>
  </si>
  <si>
    <t>NORTH SHORE</t>
  </si>
  <si>
    <t>280502</t>
  </si>
  <si>
    <t>SYOSSET</t>
  </si>
  <si>
    <t>280503</t>
  </si>
  <si>
    <t>LOCUST VALLEY</t>
  </si>
  <si>
    <t>PLAINVIEW</t>
  </si>
  <si>
    <t>280506</t>
  </si>
  <si>
    <t>OYSTER BAY</t>
  </si>
  <si>
    <t>280515</t>
  </si>
  <si>
    <t>JERICHO</t>
  </si>
  <si>
    <t>280517</t>
  </si>
  <si>
    <t>HICKSVILLE</t>
  </si>
  <si>
    <t>280518</t>
  </si>
  <si>
    <t>PLAINEDGE</t>
  </si>
  <si>
    <t>280521</t>
  </si>
  <si>
    <t>BETHPAGE</t>
  </si>
  <si>
    <t>280522</t>
  </si>
  <si>
    <t>FARMINGDALE</t>
  </si>
  <si>
    <t>280523</t>
  </si>
  <si>
    <t>MASSAPEQUA</t>
  </si>
  <si>
    <t>300000</t>
  </si>
  <si>
    <t>NEW YORK CITY</t>
  </si>
  <si>
    <t>400301</t>
  </si>
  <si>
    <t>LEWISTON PORTE</t>
  </si>
  <si>
    <t>400400</t>
  </si>
  <si>
    <t>LOCKPORT</t>
  </si>
  <si>
    <t>400601</t>
  </si>
  <si>
    <t>NEWFANE</t>
  </si>
  <si>
    <t>400701</t>
  </si>
  <si>
    <t>NIAGARA WHEATF</t>
  </si>
  <si>
    <t>400800</t>
  </si>
  <si>
    <t>NIAGARA FALLS</t>
  </si>
  <si>
    <t>400900</t>
  </si>
  <si>
    <t>N. TONAWANDA</t>
  </si>
  <si>
    <t>401001</t>
  </si>
  <si>
    <t>STARPOINT</t>
  </si>
  <si>
    <t>401201</t>
  </si>
  <si>
    <t>ROYALTON HARTL</t>
  </si>
  <si>
    <t>401301</t>
  </si>
  <si>
    <t>BARKER</t>
  </si>
  <si>
    <t>401501</t>
  </si>
  <si>
    <t>WILSON</t>
  </si>
  <si>
    <t>410401</t>
  </si>
  <si>
    <t>ADIRONDACK</t>
  </si>
  <si>
    <t>410601</t>
  </si>
  <si>
    <t>CAMDEN</t>
  </si>
  <si>
    <t>411101</t>
  </si>
  <si>
    <t>CLINTON</t>
  </si>
  <si>
    <t>411501</t>
  </si>
  <si>
    <t>NEW HARTFORD</t>
  </si>
  <si>
    <t>411504</t>
  </si>
  <si>
    <t>NEW YORK MILLS</t>
  </si>
  <si>
    <t>411603</t>
  </si>
  <si>
    <t>SAUQUOIT VALLE</t>
  </si>
  <si>
    <t>411701</t>
  </si>
  <si>
    <t>REMSEN</t>
  </si>
  <si>
    <t>411800</t>
  </si>
  <si>
    <t>ROME</t>
  </si>
  <si>
    <t>411902</t>
  </si>
  <si>
    <t>WATERVILLE</t>
  </si>
  <si>
    <t>412000</t>
  </si>
  <si>
    <t>SHERRILL</t>
  </si>
  <si>
    <t>412201</t>
  </si>
  <si>
    <t>HOLLAND PATENT</t>
  </si>
  <si>
    <t>412300</t>
  </si>
  <si>
    <t>UTICA</t>
  </si>
  <si>
    <t>412801</t>
  </si>
  <si>
    <t>WESTMORELAND</t>
  </si>
  <si>
    <t>412901</t>
  </si>
  <si>
    <t>ORISKANY</t>
  </si>
  <si>
    <t>412902</t>
  </si>
  <si>
    <t>WHITESBORO</t>
  </si>
  <si>
    <t>420101</t>
  </si>
  <si>
    <t>WEST GENESEE</t>
  </si>
  <si>
    <t>420303</t>
  </si>
  <si>
    <t>NORTH SYRACUSE</t>
  </si>
  <si>
    <t>420401</t>
  </si>
  <si>
    <t>E SYRACUSE-MIN</t>
  </si>
  <si>
    <t>420411</t>
  </si>
  <si>
    <t>JAMESVILLE-DEW</t>
  </si>
  <si>
    <t>420501</t>
  </si>
  <si>
    <t>JORDAN ELBRIDG</t>
  </si>
  <si>
    <t>420601</t>
  </si>
  <si>
    <t>FABIUS-POMPEY</t>
  </si>
  <si>
    <t>420701</t>
  </si>
  <si>
    <t>WESTHILL</t>
  </si>
  <si>
    <t>420702</t>
  </si>
  <si>
    <t>SOLVAY</t>
  </si>
  <si>
    <t>420807</t>
  </si>
  <si>
    <t>LA FAYETTE</t>
  </si>
  <si>
    <t>420901</t>
  </si>
  <si>
    <t>BALDWINSVILLE</t>
  </si>
  <si>
    <t>421001</t>
  </si>
  <si>
    <t>FAYETTEVILLE</t>
  </si>
  <si>
    <t>421101</t>
  </si>
  <si>
    <t>MARCELLUS</t>
  </si>
  <si>
    <t>421201</t>
  </si>
  <si>
    <t>ONONDAGA</t>
  </si>
  <si>
    <t>421501</t>
  </si>
  <si>
    <t>LIVERPOOL</t>
  </si>
  <si>
    <t>421504</t>
  </si>
  <si>
    <t>LYNCOURT</t>
  </si>
  <si>
    <t>421601</t>
  </si>
  <si>
    <t>SKANEATELES</t>
  </si>
  <si>
    <t>421800</t>
  </si>
  <si>
    <t>SYRACUSE</t>
  </si>
  <si>
    <t>421902</t>
  </si>
  <si>
    <t>TULLY</t>
  </si>
  <si>
    <t>430300</t>
  </si>
  <si>
    <t>CANANDAIGUA</t>
  </si>
  <si>
    <t>430501</t>
  </si>
  <si>
    <t>EAST BLOOMFIEL</t>
  </si>
  <si>
    <t>430700</t>
  </si>
  <si>
    <t>GENEVA</t>
  </si>
  <si>
    <t>430901</t>
  </si>
  <si>
    <t>GORHAM-MIDDLES</t>
  </si>
  <si>
    <t>431101</t>
  </si>
  <si>
    <t>MANCHSTR-SHRTS</t>
  </si>
  <si>
    <t>431201</t>
  </si>
  <si>
    <t>NAPLES</t>
  </si>
  <si>
    <t>431301</t>
  </si>
  <si>
    <t>PHELPS-CLIFTON</t>
  </si>
  <si>
    <t>431401</t>
  </si>
  <si>
    <t>HONEOYE</t>
  </si>
  <si>
    <t>431701</t>
  </si>
  <si>
    <t>VICTOR</t>
  </si>
  <si>
    <t>440102</t>
  </si>
  <si>
    <t>WASHINGTONVILL</t>
  </si>
  <si>
    <t>440201</t>
  </si>
  <si>
    <t>CHESTER</t>
  </si>
  <si>
    <t>440301</t>
  </si>
  <si>
    <t>CORNWALL</t>
  </si>
  <si>
    <t>440401</t>
  </si>
  <si>
    <t>PINE BUSH</t>
  </si>
  <si>
    <t>440601</t>
  </si>
  <si>
    <t>GOSHEN</t>
  </si>
  <si>
    <t>440901</t>
  </si>
  <si>
    <t>HIGHLAND FALLS</t>
  </si>
  <si>
    <t>441000</t>
  </si>
  <si>
    <t>MIDDLETOWN</t>
  </si>
  <si>
    <t>441101</t>
  </si>
  <si>
    <t>MINISINK VALLE</t>
  </si>
  <si>
    <t>441201</t>
  </si>
  <si>
    <t>MONROE WOODBUR</t>
  </si>
  <si>
    <t>441202</t>
  </si>
  <si>
    <t>KIRYAS JOEL</t>
  </si>
  <si>
    <t>441301</t>
  </si>
  <si>
    <t>VALLEY-MONTGMR</t>
  </si>
  <si>
    <t>441600</t>
  </si>
  <si>
    <t>NEWBURGH</t>
  </si>
  <si>
    <t>441800</t>
  </si>
  <si>
    <t>PORT JERVIS</t>
  </si>
  <si>
    <t>441903</t>
  </si>
  <si>
    <t>TUXEDO</t>
  </si>
  <si>
    <t>442101</t>
  </si>
  <si>
    <t>WARWICK VALLEY</t>
  </si>
  <si>
    <t>442111</t>
  </si>
  <si>
    <t>GREENWOOD LAKE</t>
  </si>
  <si>
    <t>442115</t>
  </si>
  <si>
    <t>FLORIDA</t>
  </si>
  <si>
    <t>450101</t>
  </si>
  <si>
    <t>ALBION</t>
  </si>
  <si>
    <t>450607</t>
  </si>
  <si>
    <t>KENDALL</t>
  </si>
  <si>
    <t>450704</t>
  </si>
  <si>
    <t>HOLLEY</t>
  </si>
  <si>
    <t>450801</t>
  </si>
  <si>
    <t>MEDINA</t>
  </si>
  <si>
    <t>451001</t>
  </si>
  <si>
    <t>LYNDONVILLE</t>
  </si>
  <si>
    <t>460102</t>
  </si>
  <si>
    <t>ALTMAR PARISH</t>
  </si>
  <si>
    <t>460500</t>
  </si>
  <si>
    <t>FULTON</t>
  </si>
  <si>
    <t>460701</t>
  </si>
  <si>
    <t>HANNIBAL</t>
  </si>
  <si>
    <t>460801</t>
  </si>
  <si>
    <t>CENTRAL SQUARE</t>
  </si>
  <si>
    <t>460901</t>
  </si>
  <si>
    <t>MEXICO</t>
  </si>
  <si>
    <t>461300</t>
  </si>
  <si>
    <t>OSWEGO</t>
  </si>
  <si>
    <t>461801</t>
  </si>
  <si>
    <t>PULASKI</t>
  </si>
  <si>
    <t>461901</t>
  </si>
  <si>
    <t>SANDY CREEK</t>
  </si>
  <si>
    <t>462001</t>
  </si>
  <si>
    <t>PHOENIX</t>
  </si>
  <si>
    <t>470202</t>
  </si>
  <si>
    <t>GLBTSVLLE-MT U</t>
  </si>
  <si>
    <t>470501</t>
  </si>
  <si>
    <t>EDMESTON</t>
  </si>
  <si>
    <t>470801</t>
  </si>
  <si>
    <t>LAURENS</t>
  </si>
  <si>
    <t>470901</t>
  </si>
  <si>
    <t>SCHENEVUS</t>
  </si>
  <si>
    <t>471101</t>
  </si>
  <si>
    <t>MILFORD</t>
  </si>
  <si>
    <t>471201</t>
  </si>
  <si>
    <t>MORRIS</t>
  </si>
  <si>
    <t>471400</t>
  </si>
  <si>
    <t>ONEONTA</t>
  </si>
  <si>
    <t>471601</t>
  </si>
  <si>
    <t>OTEGO-UNADILLA</t>
  </si>
  <si>
    <t>471701</t>
  </si>
  <si>
    <t>COOPERSTOWN</t>
  </si>
  <si>
    <t>472001</t>
  </si>
  <si>
    <t>RICHFIELD SPRI</t>
  </si>
  <si>
    <t>472202</t>
  </si>
  <si>
    <t>CHERRY VLY-SPR</t>
  </si>
  <si>
    <t>472506</t>
  </si>
  <si>
    <t>WORCESTER</t>
  </si>
  <si>
    <t>480101</t>
  </si>
  <si>
    <t>MAHOPAC</t>
  </si>
  <si>
    <t>480102</t>
  </si>
  <si>
    <t>CARMEL</t>
  </si>
  <si>
    <t>480401</t>
  </si>
  <si>
    <t>HALDANE</t>
  </si>
  <si>
    <t>480404</t>
  </si>
  <si>
    <t>GARRISON</t>
  </si>
  <si>
    <t>480503</t>
  </si>
  <si>
    <t>PUTNAM VALLEY</t>
  </si>
  <si>
    <t>480601</t>
  </si>
  <si>
    <t>BREWSTER</t>
  </si>
  <si>
    <t>490101</t>
  </si>
  <si>
    <t>BERLIN</t>
  </si>
  <si>
    <t>490202</t>
  </si>
  <si>
    <t>BRUNSWICK CENT</t>
  </si>
  <si>
    <t>490301</t>
  </si>
  <si>
    <t>EAST GREENBUSH</t>
  </si>
  <si>
    <t>490501</t>
  </si>
  <si>
    <t>HOOSICK FALLS</t>
  </si>
  <si>
    <t>490601</t>
  </si>
  <si>
    <t>LANSINGBURGH</t>
  </si>
  <si>
    <t>490804</t>
  </si>
  <si>
    <t>WYNANTSKILL</t>
  </si>
  <si>
    <t>491200</t>
  </si>
  <si>
    <t>RENSSELAER</t>
  </si>
  <si>
    <t>491302</t>
  </si>
  <si>
    <t>AVERILL PARK</t>
  </si>
  <si>
    <t>491401</t>
  </si>
  <si>
    <t>HOOSIC VALLEY</t>
  </si>
  <si>
    <t>491501</t>
  </si>
  <si>
    <t>SCHODACK</t>
  </si>
  <si>
    <t>491700</t>
  </si>
  <si>
    <t>TROY</t>
  </si>
  <si>
    <t>500101</t>
  </si>
  <si>
    <t>CLARKSTOWN</t>
  </si>
  <si>
    <t>500108</t>
  </si>
  <si>
    <t>NANUET</t>
  </si>
  <si>
    <t>500201</t>
  </si>
  <si>
    <t>HAVERSTRAW-ST</t>
  </si>
  <si>
    <t>500301</t>
  </si>
  <si>
    <t>S. ORANGETOWN</t>
  </si>
  <si>
    <t>500304</t>
  </si>
  <si>
    <t>NYACK</t>
  </si>
  <si>
    <t>500308</t>
  </si>
  <si>
    <t>PEARL RIVER</t>
  </si>
  <si>
    <t>500401</t>
  </si>
  <si>
    <t>SUFFERN</t>
  </si>
  <si>
    <t>500402</t>
  </si>
  <si>
    <t>EAST RAMAPO</t>
  </si>
  <si>
    <t>510101</t>
  </si>
  <si>
    <t>BRASHER FALLS</t>
  </si>
  <si>
    <t>510201</t>
  </si>
  <si>
    <t>CANTON</t>
  </si>
  <si>
    <t>510401</t>
  </si>
  <si>
    <t>CLIFTON FINE</t>
  </si>
  <si>
    <t>510501</t>
  </si>
  <si>
    <t>COLTON PIERREP</t>
  </si>
  <si>
    <t>511101</t>
  </si>
  <si>
    <t>GOUVERNEUR</t>
  </si>
  <si>
    <t>511201</t>
  </si>
  <si>
    <t>HAMMOND</t>
  </si>
  <si>
    <t>511301</t>
  </si>
  <si>
    <t>HERMON DEKALB</t>
  </si>
  <si>
    <t>511602</t>
  </si>
  <si>
    <t>LISBON</t>
  </si>
  <si>
    <t>511901</t>
  </si>
  <si>
    <t>MADRID WADDING</t>
  </si>
  <si>
    <t>512001</t>
  </si>
  <si>
    <t>MASSENA</t>
  </si>
  <si>
    <t>512101</t>
  </si>
  <si>
    <t>MORRISTOWN</t>
  </si>
  <si>
    <t>512201</t>
  </si>
  <si>
    <t>NORWOOD NORFOL</t>
  </si>
  <si>
    <t>512300</t>
  </si>
  <si>
    <t>OGDENSBURG</t>
  </si>
  <si>
    <t>512404</t>
  </si>
  <si>
    <t>HEUVELTON</t>
  </si>
  <si>
    <t>512501</t>
  </si>
  <si>
    <t>PARISHVILLE</t>
  </si>
  <si>
    <t>512902</t>
  </si>
  <si>
    <t>POTSDAM</t>
  </si>
  <si>
    <t>513102</t>
  </si>
  <si>
    <t>EDWARDS-KNOX</t>
  </si>
  <si>
    <t>520101</t>
  </si>
  <si>
    <t>BURNT HILLS</t>
  </si>
  <si>
    <t>520302</t>
  </si>
  <si>
    <t>SHENENDEHOWA</t>
  </si>
  <si>
    <t>520401</t>
  </si>
  <si>
    <t>CORINTH</t>
  </si>
  <si>
    <t>520601</t>
  </si>
  <si>
    <t>EDINBURG</t>
  </si>
  <si>
    <t>520701</t>
  </si>
  <si>
    <t>GALWAY</t>
  </si>
  <si>
    <t>521200</t>
  </si>
  <si>
    <t>MECHANICVILLE</t>
  </si>
  <si>
    <t>521301</t>
  </si>
  <si>
    <t>BALLSTON SPA</t>
  </si>
  <si>
    <t>521401</t>
  </si>
  <si>
    <t>S. GLENS FALLS</t>
  </si>
  <si>
    <t>521701</t>
  </si>
  <si>
    <t>SCHUYLERVILLE</t>
  </si>
  <si>
    <t>521800</t>
  </si>
  <si>
    <t>SARATOGA SPRIN</t>
  </si>
  <si>
    <t>522001</t>
  </si>
  <si>
    <t>STILLWATER</t>
  </si>
  <si>
    <t>522101</t>
  </si>
  <si>
    <t>WATERFORD</t>
  </si>
  <si>
    <t>530101</t>
  </si>
  <si>
    <t>DUANESBURG</t>
  </si>
  <si>
    <t>530202</t>
  </si>
  <si>
    <t>SCOTIA GLENVIL</t>
  </si>
  <si>
    <t>530301</t>
  </si>
  <si>
    <t>NISKAYUNA</t>
  </si>
  <si>
    <t>530501</t>
  </si>
  <si>
    <t>SCHALMONT</t>
  </si>
  <si>
    <t>530515</t>
  </si>
  <si>
    <t>MOHONASEN</t>
  </si>
  <si>
    <t>530600</t>
  </si>
  <si>
    <t>SCHENECTADY</t>
  </si>
  <si>
    <t>540801</t>
  </si>
  <si>
    <t>GILBOA CONESVI</t>
  </si>
  <si>
    <t>540901</t>
  </si>
  <si>
    <t>JEFFERSON</t>
  </si>
  <si>
    <t>541001</t>
  </si>
  <si>
    <t>MIDDLEBURGH</t>
  </si>
  <si>
    <t>541102</t>
  </si>
  <si>
    <t>COBLESKL-RICHM</t>
  </si>
  <si>
    <t>541201</t>
  </si>
  <si>
    <t>SCHOHARIE</t>
  </si>
  <si>
    <t>541401</t>
  </si>
  <si>
    <t>SHARON SPRINGS</t>
  </si>
  <si>
    <t>550101</t>
  </si>
  <si>
    <t>ODESSA MONTOUR</t>
  </si>
  <si>
    <t>550301</t>
  </si>
  <si>
    <t>WATKINS GLEN</t>
  </si>
  <si>
    <t>560501</t>
  </si>
  <si>
    <t>SOUTH SENECA</t>
  </si>
  <si>
    <t>560603</t>
  </si>
  <si>
    <t>ROMULUS</t>
  </si>
  <si>
    <t>560701</t>
  </si>
  <si>
    <t>SENECA FALLS</t>
  </si>
  <si>
    <t>561006</t>
  </si>
  <si>
    <t>WATERLOO CENT</t>
  </si>
  <si>
    <t>570101</t>
  </si>
  <si>
    <t>ADDISON</t>
  </si>
  <si>
    <t>570201</t>
  </si>
  <si>
    <t>AVOCA</t>
  </si>
  <si>
    <t>570302</t>
  </si>
  <si>
    <t>BATH</t>
  </si>
  <si>
    <t>570401</t>
  </si>
  <si>
    <t>BRADFORD</t>
  </si>
  <si>
    <t>570603</t>
  </si>
  <si>
    <t>CAMPBELL-SAVON</t>
  </si>
  <si>
    <t>571000</t>
  </si>
  <si>
    <t>CORNING</t>
  </si>
  <si>
    <t>571502</t>
  </si>
  <si>
    <t>CANISTEO-GREEN</t>
  </si>
  <si>
    <t>571800</t>
  </si>
  <si>
    <t>HORNELL</t>
  </si>
  <si>
    <t>571901</t>
  </si>
  <si>
    <t>ARKPORT</t>
  </si>
  <si>
    <t>572301</t>
  </si>
  <si>
    <t>PRATTSBURG</t>
  </si>
  <si>
    <t>572702</t>
  </si>
  <si>
    <t>JASPER-TRPSBRG</t>
  </si>
  <si>
    <t>572901</t>
  </si>
  <si>
    <t>HAMMONDSPORT</t>
  </si>
  <si>
    <t>573002</t>
  </si>
  <si>
    <t>WAYLAND-COHOCT</t>
  </si>
  <si>
    <t>580101</t>
  </si>
  <si>
    <t>BABYLON</t>
  </si>
  <si>
    <t>580102</t>
  </si>
  <si>
    <t>WEST BABYLON</t>
  </si>
  <si>
    <t>580103</t>
  </si>
  <si>
    <t>NORTH BABYLON</t>
  </si>
  <si>
    <t>580104</t>
  </si>
  <si>
    <t>LINDENHURST</t>
  </si>
  <si>
    <t>580105</t>
  </si>
  <si>
    <t>COPIAGUE</t>
  </si>
  <si>
    <t>580106</t>
  </si>
  <si>
    <t>AMITYVILLE</t>
  </si>
  <si>
    <t>580107</t>
  </si>
  <si>
    <t>DEER PARK</t>
  </si>
  <si>
    <t>580109</t>
  </si>
  <si>
    <t>WYANDANCH</t>
  </si>
  <si>
    <t>580201</t>
  </si>
  <si>
    <t>THREE VILLAGE</t>
  </si>
  <si>
    <t>580203</t>
  </si>
  <si>
    <t>COMSEWOGUE</t>
  </si>
  <si>
    <t>580205</t>
  </si>
  <si>
    <t>SACHEM</t>
  </si>
  <si>
    <t>580206</t>
  </si>
  <si>
    <t>PORT JEFFERSON</t>
  </si>
  <si>
    <t>580207</t>
  </si>
  <si>
    <t>MOUNT SINAI</t>
  </si>
  <si>
    <t>580208</t>
  </si>
  <si>
    <t>MILLER PLACE</t>
  </si>
  <si>
    <t>580209</t>
  </si>
  <si>
    <t>ROCKY POINT</t>
  </si>
  <si>
    <t>580211</t>
  </si>
  <si>
    <t>MIDDLE COUNTRY</t>
  </si>
  <si>
    <t>580212</t>
  </si>
  <si>
    <t>LONGWOOD</t>
  </si>
  <si>
    <t>580224</t>
  </si>
  <si>
    <t>PATCHOGUE-MEDF</t>
  </si>
  <si>
    <t>580232</t>
  </si>
  <si>
    <t>WILLIAM FLOYD</t>
  </si>
  <si>
    <t>580233</t>
  </si>
  <si>
    <t>CENTER MORICHE</t>
  </si>
  <si>
    <t>580234</t>
  </si>
  <si>
    <t>EAST MORICHES</t>
  </si>
  <si>
    <t>580235</t>
  </si>
  <si>
    <t>SOUTH COUNTRY</t>
  </si>
  <si>
    <t>580301</t>
  </si>
  <si>
    <t>EAST HAMPTON</t>
  </si>
  <si>
    <t>580303</t>
  </si>
  <si>
    <t>AMAGANSETT</t>
  </si>
  <si>
    <t>580304</t>
  </si>
  <si>
    <t>SPRINGS</t>
  </si>
  <si>
    <t>580305</t>
  </si>
  <si>
    <t>SAG HARBOR</t>
  </si>
  <si>
    <t>580306</t>
  </si>
  <si>
    <t>MONTAUK</t>
  </si>
  <si>
    <t>580401</t>
  </si>
  <si>
    <t>ELWOOD</t>
  </si>
  <si>
    <t>580402</t>
  </si>
  <si>
    <t>COLD SPRING HA</t>
  </si>
  <si>
    <t>580403</t>
  </si>
  <si>
    <t>HUNTINGTON</t>
  </si>
  <si>
    <t>580404</t>
  </si>
  <si>
    <t>NORTHPORT</t>
  </si>
  <si>
    <t>580405</t>
  </si>
  <si>
    <t>HALF HOLLOW HI</t>
  </si>
  <si>
    <t>580406</t>
  </si>
  <si>
    <t>HARBORFIELDS</t>
  </si>
  <si>
    <t>580410</t>
  </si>
  <si>
    <t>COMMACK</t>
  </si>
  <si>
    <t>580413</t>
  </si>
  <si>
    <t>S. HUNTINGTON</t>
  </si>
  <si>
    <t>580501</t>
  </si>
  <si>
    <t>BAY SHORE</t>
  </si>
  <si>
    <t>580502</t>
  </si>
  <si>
    <t>ISLIP</t>
  </si>
  <si>
    <t>580503</t>
  </si>
  <si>
    <t>EAST ISLIP</t>
  </si>
  <si>
    <t>580504</t>
  </si>
  <si>
    <t>SAYVILLE</t>
  </si>
  <si>
    <t>580505</t>
  </si>
  <si>
    <t>BAYPORT BLUE P</t>
  </si>
  <si>
    <t>580506</t>
  </si>
  <si>
    <t>HAUPPAUGE</t>
  </si>
  <si>
    <t>580507</t>
  </si>
  <si>
    <t>CONNETQUOT</t>
  </si>
  <si>
    <t>580509</t>
  </si>
  <si>
    <t>WEST ISLIP</t>
  </si>
  <si>
    <t>580512</t>
  </si>
  <si>
    <t>BRENTWOOD</t>
  </si>
  <si>
    <t>580513</t>
  </si>
  <si>
    <t>CENTRAL ISLIP</t>
  </si>
  <si>
    <t>580514</t>
  </si>
  <si>
    <t>FIRE ISLAND</t>
  </si>
  <si>
    <t>580601</t>
  </si>
  <si>
    <t>SHOREHAM-WADIN</t>
  </si>
  <si>
    <t>580602</t>
  </si>
  <si>
    <t>RIVERHEAD</t>
  </si>
  <si>
    <t>580701</t>
  </si>
  <si>
    <t>SHELTER ISLAND</t>
  </si>
  <si>
    <t>580801</t>
  </si>
  <si>
    <t>SMITHTOWN</t>
  </si>
  <si>
    <t>580805</t>
  </si>
  <si>
    <t>KINGS PARK</t>
  </si>
  <si>
    <t>580901</t>
  </si>
  <si>
    <t>REMSENBURG</t>
  </si>
  <si>
    <t>580902</t>
  </si>
  <si>
    <t>WESTHAMPTON BE</t>
  </si>
  <si>
    <t>580903</t>
  </si>
  <si>
    <t>QUOGUE</t>
  </si>
  <si>
    <t>580905</t>
  </si>
  <si>
    <t>HAMPTON BAYS</t>
  </si>
  <si>
    <t>580906</t>
  </si>
  <si>
    <t>SOUTHAMPTON</t>
  </si>
  <si>
    <t>580909</t>
  </si>
  <si>
    <t>BRIDGEHAMPTON</t>
  </si>
  <si>
    <t>580912</t>
  </si>
  <si>
    <t>EASTPORT-SOUTH</t>
  </si>
  <si>
    <t>580913</t>
  </si>
  <si>
    <t>TUCKAHOE COMMO</t>
  </si>
  <si>
    <t>580917</t>
  </si>
  <si>
    <t>EAST QUOGUE</t>
  </si>
  <si>
    <t>581002</t>
  </si>
  <si>
    <t>OYSTERPONDS</t>
  </si>
  <si>
    <t>581004</t>
  </si>
  <si>
    <t>FISHERS ISLAND</t>
  </si>
  <si>
    <t>581005</t>
  </si>
  <si>
    <t>SOUTHOLD</t>
  </si>
  <si>
    <t>581010</t>
  </si>
  <si>
    <t>GREENPORT</t>
  </si>
  <si>
    <t>581012</t>
  </si>
  <si>
    <t>MATTITUCK-CUTC</t>
  </si>
  <si>
    <t>590501</t>
  </si>
  <si>
    <t>FALLSBURG</t>
  </si>
  <si>
    <t>590801</t>
  </si>
  <si>
    <t>ELDRED</t>
  </si>
  <si>
    <t>590901</t>
  </si>
  <si>
    <t>LIBERTY</t>
  </si>
  <si>
    <t>591201</t>
  </si>
  <si>
    <t>TRI VALLEY</t>
  </si>
  <si>
    <t>591301</t>
  </si>
  <si>
    <t>ROSCOE</t>
  </si>
  <si>
    <t>591302</t>
  </si>
  <si>
    <t>LIVINGSTON MAN</t>
  </si>
  <si>
    <t>591401</t>
  </si>
  <si>
    <t>MONTICELLO</t>
  </si>
  <si>
    <t>591502</t>
  </si>
  <si>
    <t>SULLIVAN WEST</t>
  </si>
  <si>
    <t>600101</t>
  </si>
  <si>
    <t>WAVERLY</t>
  </si>
  <si>
    <t>600301</t>
  </si>
  <si>
    <t>CANDOR</t>
  </si>
  <si>
    <t>600402</t>
  </si>
  <si>
    <t>NEWARK VALLEY</t>
  </si>
  <si>
    <t>600601</t>
  </si>
  <si>
    <t>OWEGO-APALACHI</t>
  </si>
  <si>
    <t>600801</t>
  </si>
  <si>
    <t>SPENCER VAN ET</t>
  </si>
  <si>
    <t>600903</t>
  </si>
  <si>
    <t>TIOGA</t>
  </si>
  <si>
    <t>610301</t>
  </si>
  <si>
    <t>DRYDEN</t>
  </si>
  <si>
    <t>610501</t>
  </si>
  <si>
    <t>GROTON</t>
  </si>
  <si>
    <t>610600</t>
  </si>
  <si>
    <t>ITHACA</t>
  </si>
  <si>
    <t>610801</t>
  </si>
  <si>
    <t>LANSING</t>
  </si>
  <si>
    <t>610901</t>
  </si>
  <si>
    <t>NEWFIELD</t>
  </si>
  <si>
    <t>611001</t>
  </si>
  <si>
    <t>TRUMANSBURG</t>
  </si>
  <si>
    <t>620600</t>
  </si>
  <si>
    <t>KINGSTON</t>
  </si>
  <si>
    <t>620803</t>
  </si>
  <si>
    <t>HIGHLAND</t>
  </si>
  <si>
    <t>620901</t>
  </si>
  <si>
    <t>RONDOUT VALLEY</t>
  </si>
  <si>
    <t>621001</t>
  </si>
  <si>
    <t>MARLBORO</t>
  </si>
  <si>
    <t>621101</t>
  </si>
  <si>
    <t>NEW PALTZ</t>
  </si>
  <si>
    <t>621201</t>
  </si>
  <si>
    <t>ONTEORA</t>
  </si>
  <si>
    <t>621601</t>
  </si>
  <si>
    <t>SAUGERTIES</t>
  </si>
  <si>
    <t>621801</t>
  </si>
  <si>
    <t>WALLKILL</t>
  </si>
  <si>
    <t>622002</t>
  </si>
  <si>
    <t>ELLENVILLE</t>
  </si>
  <si>
    <t>630101</t>
  </si>
  <si>
    <t>BOLTON</t>
  </si>
  <si>
    <t>630202</t>
  </si>
  <si>
    <t>NORTH WARREN</t>
  </si>
  <si>
    <t>630300</t>
  </si>
  <si>
    <t>GLENS FALLS</t>
  </si>
  <si>
    <t>630601</t>
  </si>
  <si>
    <t>JOHNSBURG</t>
  </si>
  <si>
    <t>630701</t>
  </si>
  <si>
    <t>LAKE GEORGE</t>
  </si>
  <si>
    <t>630801</t>
  </si>
  <si>
    <t>HADLEY LUZERNE</t>
  </si>
  <si>
    <t>630902</t>
  </si>
  <si>
    <t>QUEENSBURY</t>
  </si>
  <si>
    <t>630918</t>
  </si>
  <si>
    <t>GLENS FALLS CO</t>
  </si>
  <si>
    <t>631201</t>
  </si>
  <si>
    <t>WARRENSBURG</t>
  </si>
  <si>
    <t>640101</t>
  </si>
  <si>
    <t>ARGYLE</t>
  </si>
  <si>
    <t>640502</t>
  </si>
  <si>
    <t>FORT ANN</t>
  </si>
  <si>
    <t>640601</t>
  </si>
  <si>
    <t>FORT EDWARD</t>
  </si>
  <si>
    <t>640701</t>
  </si>
  <si>
    <t>GRANVILLE</t>
  </si>
  <si>
    <t>640801</t>
  </si>
  <si>
    <t>GREENWICH</t>
  </si>
  <si>
    <t>641001</t>
  </si>
  <si>
    <t>HARTFORD</t>
  </si>
  <si>
    <t>641301</t>
  </si>
  <si>
    <t>HUDSON FALLS</t>
  </si>
  <si>
    <t>641401</t>
  </si>
  <si>
    <t>PUTNAM</t>
  </si>
  <si>
    <t>641501</t>
  </si>
  <si>
    <t>SALEM</t>
  </si>
  <si>
    <t>641610</t>
  </si>
  <si>
    <t>CAMBRIDGE</t>
  </si>
  <si>
    <t>641701</t>
  </si>
  <si>
    <t>WHITEHALL</t>
  </si>
  <si>
    <t>650101</t>
  </si>
  <si>
    <t>NEWARK</t>
  </si>
  <si>
    <t>650301</t>
  </si>
  <si>
    <t>CLYDE-SAVANNAH</t>
  </si>
  <si>
    <t>650501</t>
  </si>
  <si>
    <t>LYONS</t>
  </si>
  <si>
    <t>650701</t>
  </si>
  <si>
    <t>MARION</t>
  </si>
  <si>
    <t>650801</t>
  </si>
  <si>
    <t>WAYNE</t>
  </si>
  <si>
    <t>650901</t>
  </si>
  <si>
    <t>PALMYRA-MACEDO</t>
  </si>
  <si>
    <t>650902</t>
  </si>
  <si>
    <t>GANANDA</t>
  </si>
  <si>
    <t>651201</t>
  </si>
  <si>
    <t>SODUS</t>
  </si>
  <si>
    <t>651402</t>
  </si>
  <si>
    <t>WILLIAMSON</t>
  </si>
  <si>
    <t>651501</t>
  </si>
  <si>
    <t>N. ROSE-WOLCOT</t>
  </si>
  <si>
    <t>651503</t>
  </si>
  <si>
    <t>RED CREEK</t>
  </si>
  <si>
    <t>660101</t>
  </si>
  <si>
    <t>KATONAH LEWISB</t>
  </si>
  <si>
    <t>660102</t>
  </si>
  <si>
    <t>BEDFORD</t>
  </si>
  <si>
    <t>660202</t>
  </si>
  <si>
    <t>CROTON HARMON</t>
  </si>
  <si>
    <t>660203</t>
  </si>
  <si>
    <t>HENDRICK HUDSO</t>
  </si>
  <si>
    <t>660301</t>
  </si>
  <si>
    <t>EASTCHESTER</t>
  </si>
  <si>
    <t>660302</t>
  </si>
  <si>
    <t>TUCKAHOE</t>
  </si>
  <si>
    <t>660303</t>
  </si>
  <si>
    <t>BRONXVILLE</t>
  </si>
  <si>
    <t>660401</t>
  </si>
  <si>
    <t>TARRYTOWN</t>
  </si>
  <si>
    <t>660402</t>
  </si>
  <si>
    <t>IRVINGTON</t>
  </si>
  <si>
    <t>660403</t>
  </si>
  <si>
    <t>DOBBS FERRY</t>
  </si>
  <si>
    <t>660404</t>
  </si>
  <si>
    <t>HASTINGS ON HU</t>
  </si>
  <si>
    <t>660405</t>
  </si>
  <si>
    <t>ARDSLEY</t>
  </si>
  <si>
    <t>660406</t>
  </si>
  <si>
    <t>EDGEMONT</t>
  </si>
  <si>
    <t>660407</t>
  </si>
  <si>
    <t>GREENBURGH</t>
  </si>
  <si>
    <t>660409</t>
  </si>
  <si>
    <t>ELMSFORD</t>
  </si>
  <si>
    <t>660501</t>
  </si>
  <si>
    <t>HARRISON</t>
  </si>
  <si>
    <t>660701</t>
  </si>
  <si>
    <t>MAMARONECK</t>
  </si>
  <si>
    <t>660801</t>
  </si>
  <si>
    <t>MT PLEAS CENT</t>
  </si>
  <si>
    <t>660802</t>
  </si>
  <si>
    <t>POCANTICO HILL</t>
  </si>
  <si>
    <t>660805</t>
  </si>
  <si>
    <t>VALHALLA</t>
  </si>
  <si>
    <t>660809</t>
  </si>
  <si>
    <t>PLEASANTVILLE</t>
  </si>
  <si>
    <t>660900</t>
  </si>
  <si>
    <t>MOUNT VERNON</t>
  </si>
  <si>
    <t>661004</t>
  </si>
  <si>
    <t>CHAPPAQUA</t>
  </si>
  <si>
    <t>661100</t>
  </si>
  <si>
    <t>NEW ROCHELLE</t>
  </si>
  <si>
    <t>661201</t>
  </si>
  <si>
    <t>BYRAM HILLS</t>
  </si>
  <si>
    <t>661301</t>
  </si>
  <si>
    <t>NORTH SALEM</t>
  </si>
  <si>
    <t>661401</t>
  </si>
  <si>
    <t>OSSINING</t>
  </si>
  <si>
    <t>661402</t>
  </si>
  <si>
    <t>BRIARCLIFF MAN</t>
  </si>
  <si>
    <t>661500</t>
  </si>
  <si>
    <t>PEEKSKILL</t>
  </si>
  <si>
    <t>661601</t>
  </si>
  <si>
    <t>PELHAM</t>
  </si>
  <si>
    <t>661800</t>
  </si>
  <si>
    <t>RYE</t>
  </si>
  <si>
    <t>661901</t>
  </si>
  <si>
    <t>RYE NECK</t>
  </si>
  <si>
    <t>661904</t>
  </si>
  <si>
    <t>PORT CHESTER</t>
  </si>
  <si>
    <t>661905</t>
  </si>
  <si>
    <t>BLIND BROOK-RY</t>
  </si>
  <si>
    <t>662001</t>
  </si>
  <si>
    <t>SCARSDALE</t>
  </si>
  <si>
    <t>662101</t>
  </si>
  <si>
    <t>SOMERS</t>
  </si>
  <si>
    <t>662200</t>
  </si>
  <si>
    <t>WHITE PLAINS</t>
  </si>
  <si>
    <t>662300</t>
  </si>
  <si>
    <t>YONKERS</t>
  </si>
  <si>
    <t>662401</t>
  </si>
  <si>
    <t>LAKELAND</t>
  </si>
  <si>
    <t>662402</t>
  </si>
  <si>
    <t>YORKTOWN</t>
  </si>
  <si>
    <t>670201</t>
  </si>
  <si>
    <t>ATTICA</t>
  </si>
  <si>
    <t>670401</t>
  </si>
  <si>
    <t>LETCHWORTH</t>
  </si>
  <si>
    <t>671002</t>
  </si>
  <si>
    <t>WYOMING</t>
  </si>
  <si>
    <t>671201</t>
  </si>
  <si>
    <t>PERRY</t>
  </si>
  <si>
    <t>671501</t>
  </si>
  <si>
    <t>WARSAW</t>
  </si>
  <si>
    <t>680601</t>
  </si>
  <si>
    <t>PENN  YAN</t>
  </si>
  <si>
    <t>680801</t>
  </si>
  <si>
    <t>DUNDEE</t>
  </si>
  <si>
    <t>999997</t>
  </si>
  <si>
    <t>complete</t>
  </si>
  <si>
    <t>999998</t>
  </si>
  <si>
    <t>incomplete</t>
  </si>
  <si>
    <t>999999</t>
  </si>
  <si>
    <t>STATE TOTALS</t>
  </si>
  <si>
    <t>BEDS Code:</t>
  </si>
  <si>
    <t>BEDS CODE</t>
  </si>
  <si>
    <t>DISTRICT</t>
  </si>
  <si>
    <t>Tax Base Growth Factors for School Districts</t>
  </si>
  <si>
    <t>SELECT THE DISTRICT'S BEDS CODE FROM THE DROP DOWN LIST</t>
  </si>
  <si>
    <t>Prior Year ERS ECR</t>
  </si>
  <si>
    <t>Employer Contribution Rates (ECRs)</t>
  </si>
  <si>
    <t>Prior Year TRS ECR</t>
  </si>
  <si>
    <t>ERS ECR Increase/(Decrease)</t>
  </si>
  <si>
    <t>TRS ECR Increase/(Decrease)</t>
  </si>
  <si>
    <t xml:space="preserve">Current Year Projected ERS ECR </t>
  </si>
  <si>
    <t xml:space="preserve">Current Year Projected TRS ECR </t>
  </si>
  <si>
    <t>ERS Excludable Portion</t>
  </si>
  <si>
    <t>TRS Excludable Portion</t>
  </si>
  <si>
    <t>Salary Base</t>
  </si>
  <si>
    <t>2026-27 Projected Salary Base</t>
  </si>
  <si>
    <t>2027-28 Projected Salary Base</t>
  </si>
  <si>
    <t>Current Year Projected ERS Salary Base</t>
  </si>
  <si>
    <t>Current Year Projected TRS Salary Base</t>
  </si>
  <si>
    <t>Tax Levy for Pension Contribution Expense - ERS</t>
  </si>
  <si>
    <t>Tax Levy for Pension Contribution Expense - TRS</t>
  </si>
  <si>
    <r>
      <rPr>
        <b/>
        <u/>
        <sz val="12"/>
        <color theme="1"/>
        <rFont val="Arial"/>
        <family val="2"/>
      </rPr>
      <t>Notes</t>
    </r>
    <r>
      <rPr>
        <sz val="12"/>
        <color theme="1"/>
        <rFont val="Arial"/>
        <family val="2"/>
      </rPr>
      <t>:</t>
    </r>
  </si>
  <si>
    <t>Prior Year Tax Levy</t>
  </si>
  <si>
    <t>Tax Levy Necessary for Expenditures Resulting from Tort Orders/ Judgments over 5% Prior Year Tax Levy</t>
  </si>
  <si>
    <r>
      <rPr>
        <b/>
        <sz val="12"/>
        <color theme="1"/>
        <rFont val="Arial"/>
        <family val="2"/>
      </rPr>
      <t>3</t>
    </r>
    <r>
      <rPr>
        <sz val="12"/>
        <color theme="1"/>
        <rFont val="Arial"/>
        <family val="2"/>
      </rPr>
      <t xml:space="preserve">. Prior Year Actual Tax Levy </t>
    </r>
  </si>
  <si>
    <t>Reserve Amount (Includes Interest)</t>
  </si>
  <si>
    <t>Interest Earned during FY</t>
  </si>
  <si>
    <t>2026-27 Projected Carryover</t>
  </si>
  <si>
    <t>2026-27 Projected Allowable Levy Growth Factor</t>
  </si>
  <si>
    <t>2027-28 Projected Allowable Levy Growth Factor</t>
  </si>
  <si>
    <t>2026-27 Projected Tax Base Growth Factor</t>
  </si>
  <si>
    <t>2027-28 Projected Tax Base Growth Factor</t>
  </si>
  <si>
    <t>2026-27 Projected Reserve Amount</t>
  </si>
  <si>
    <t>2027-28 Projected Reserve Amount</t>
  </si>
  <si>
    <t>2026-27 Projected Capital Tax Levy Exclusion</t>
  </si>
  <si>
    <t>2027-28 Projected Capital Tax Levy Exclusion</t>
  </si>
  <si>
    <t>Capital Local Expenditures</t>
  </si>
  <si>
    <t>Calculation</t>
  </si>
  <si>
    <t>Capital Tax Levy Exclusion</t>
  </si>
  <si>
    <t>Deduction from Capital Expenditures</t>
  </si>
  <si>
    <t>Additions to Capital Expenditures</t>
  </si>
  <si>
    <t>Building Aid</t>
  </si>
  <si>
    <t>Transportation Aid</t>
  </si>
  <si>
    <t>BOCES Rent &amp; Capital Aid</t>
  </si>
  <si>
    <t>This figure for will be provided by your BOCES</t>
  </si>
  <si>
    <t>Transportation Aid Ratio</t>
  </si>
  <si>
    <t>Total Transportation Aid</t>
  </si>
  <si>
    <t xml:space="preserve">Total Bldg., Trans., and BOCES Rent &amp; Capital Aid*** </t>
  </si>
  <si>
    <t>Reorganization Incentive Building Aid</t>
  </si>
  <si>
    <t>Building Condition Survey Aid</t>
  </si>
  <si>
    <t>Water Testing Aid</t>
  </si>
  <si>
    <t>Aid for Metal Detectors, Etc.</t>
  </si>
  <si>
    <t>Total Building Aid</t>
  </si>
  <si>
    <t xml:space="preserve">  Deferred Building Aid - Prior Year</t>
  </si>
  <si>
    <t xml:space="preserve">  Deferred Building Aid - Two Years Prior</t>
  </si>
  <si>
    <t>Notes:</t>
  </si>
  <si>
    <t>https://www.osc.state.ny.us/files/local-government/publications/pdf/2011_12taxcapreserve.pdf</t>
  </si>
  <si>
    <t>The tax cap legislation states that if the actual tax levy of a local government or a school district exceeds the maximum allowable tax levy limit, the local government or school district must place the excess amount in reserve and use the excess and any interest earned to offset the tax levy for the following fiscal year.</t>
  </si>
  <si>
    <t>The legislation also stipulates that if the Office of the State Comptroller finds that a local government levied taxes in excess of the applicable tax levy limit, the local government, as soon as practicable, must place an amount equal to the excess amount of the levy in reserve. The placement of the excess in reserve is the responsibility of the local government that has to file the tax levy limit information.</t>
  </si>
  <si>
    <t>Description</t>
  </si>
  <si>
    <t>https://www.tax.ny.gov/research/property/cap.htm</t>
  </si>
  <si>
    <t>The Tax Base Growth Factor is used to adjust the tax levy limit for increases in the full value of taxable real property due to new growth or significant additions to existing properties.</t>
  </si>
  <si>
    <t>Provided by NYS DT&amp;F</t>
  </si>
  <si>
    <t>https://www.osc.state.ny.us/files/local-government/property-tax-cap/pdf/inflation-and-allowable-levy-growth-factors.pdf</t>
  </si>
  <si>
    <t>Payments in Lieu of Taxes</t>
  </si>
  <si>
    <t>Total Levy Limit Before Exclusions</t>
  </si>
  <si>
    <r>
      <rPr>
        <b/>
        <sz val="12"/>
        <color theme="1"/>
        <rFont val="Arial"/>
        <family val="2"/>
      </rPr>
      <t>1</t>
    </r>
    <r>
      <rPr>
        <sz val="12"/>
        <color theme="1"/>
        <rFont val="Arial"/>
        <family val="2"/>
      </rPr>
      <t>. Prior Year Tax Levy Limit Before Exclusions</t>
    </r>
  </si>
  <si>
    <t xml:space="preserve">   A) 1.5% of the prior year’s Tax Levy Limit Before Exclusions, or</t>
  </si>
  <si>
    <t xml:space="preserve">   B) The difference between the prior year’s Tax Levy Limit Before Exclusions and the actual amount levied in the prior year</t>
  </si>
  <si>
    <t>The exclusion for Tort Orders/Judgments are the budgeted expenditures resulting from court orders/judgments arising out of tort actions for any amount that exceeds 5% of total tax levied in prior school year (excludes tax certioraris).</t>
  </si>
  <si>
    <t>*Any Deferred Building Aid accrued to prior years should be excluded from this calculation.</t>
  </si>
  <si>
    <r>
      <t xml:space="preserve">*** Districts </t>
    </r>
    <r>
      <rPr>
        <u/>
        <sz val="12"/>
        <rFont val="Arial"/>
        <family val="2"/>
      </rPr>
      <t>MUST</t>
    </r>
    <r>
      <rPr>
        <sz val="12"/>
        <rFont val="Arial"/>
        <family val="2"/>
      </rPr>
      <t xml:space="preserve"> print out, file, and be sure to keep on hand all supporting documentation pertaining to any adjustments made to the estimated aid figures found under the Executive Budget Proposal</t>
    </r>
  </si>
  <si>
    <t>1. Equipment:</t>
  </si>
  <si>
    <t xml:space="preserve">   a) Must be part of a capital project approved by the voters, where required by law</t>
  </si>
  <si>
    <t xml:space="preserve">   b) Retains its original shape and appearance with use</t>
  </si>
  <si>
    <t xml:space="preserve">   c) Is non-expendable, that is, if the article is damaged or some of its parts are lost or worn out, it is usually more feasible to repair it rather than replace it with an entirely new unit</t>
  </si>
  <si>
    <t xml:space="preserve">   d) It represents an investment of money which makes it feasible and advisable to capitalize the item</t>
  </si>
  <si>
    <t xml:space="preserve">   e) It does not lose its identity through incorporation into a different or more complex unit or substance.</t>
  </si>
  <si>
    <t>2026-27 Projected Tax Levy Prior Year</t>
  </si>
  <si>
    <t>2027-28 Projected Tax Levy Prior Year</t>
  </si>
  <si>
    <t>2026-27 Projected Prior Year Reserve Offset</t>
  </si>
  <si>
    <t>2027-28 Projected Prior Year Reserve Offset</t>
  </si>
  <si>
    <t>2026-27 Projected Prior Year PILOTs</t>
  </si>
  <si>
    <t>2027-28 Projected Prior Year PILOTs</t>
  </si>
  <si>
    <t>2026-27 Projected Prior Year Tort/Judgment Exclusion</t>
  </si>
  <si>
    <t>2027-28 Projected Prior Year Tort/Judgment Exclusion</t>
  </si>
  <si>
    <t>Prior Year's Tort/Judgment Exclusion</t>
  </si>
  <si>
    <t>Prior Year's Capital Tax Levy Exclusion</t>
  </si>
  <si>
    <t>2026-27 Projected Prior Year Capital Tax Levy Exclusion</t>
  </si>
  <si>
    <t>2027-28 Projected Prior Year Capital Tax Levy Exclusion</t>
  </si>
  <si>
    <t>Prior Year's PILOTs</t>
  </si>
  <si>
    <t>If an excess tax levy was identified for a previous year, add it and any interest earned to the Prior Year Tax Levy.</t>
  </si>
  <si>
    <t>The Tax Base Growth Factor is multiplied by the (Tax Levy Prior Year + Prior Year Reserve Offset - Reserve Amount)</t>
  </si>
  <si>
    <t>2026-27 Projected Tax Levy Limit Before Exclusions</t>
  </si>
  <si>
    <t>2027-28 Projected Tax Levy Limit Before Exclusions</t>
  </si>
  <si>
    <t>Tax Levy Limit (Cap) Before Exclusions</t>
  </si>
  <si>
    <t>Part I: Tax Levy Limit (Cap) Before Exclusions</t>
  </si>
  <si>
    <t>Part II: Exclusions</t>
  </si>
  <si>
    <t>2026-27 Projected Current Year PILOTs</t>
  </si>
  <si>
    <t>2027-28 Projected Current Year PILOTs</t>
  </si>
  <si>
    <t>The Tort/Judgment Exclusion Current Year are added to the Tax Levy Limit Before Exclusions.</t>
  </si>
  <si>
    <t>Adjustments to Revenue Sources for the Current fiscal year ending 20XX</t>
  </si>
  <si>
    <t>Capital Tax Levy Exclusion for the Current fiscal year ending 20XX</t>
  </si>
  <si>
    <r>
      <t xml:space="preserve">Total Capital Local Expenditures in the Current fiscal year ending 20XX </t>
    </r>
    <r>
      <rPr>
        <b/>
        <sz val="12"/>
        <color theme="1"/>
        <rFont val="Arial"/>
        <family val="2"/>
      </rPr>
      <t>(Tab 13a.)</t>
    </r>
  </si>
  <si>
    <r>
      <t xml:space="preserve">State Aid (less any prior year(s) Deferred Building Aid) </t>
    </r>
    <r>
      <rPr>
        <b/>
        <sz val="12"/>
        <color theme="1"/>
        <rFont val="Arial"/>
        <family val="2"/>
      </rPr>
      <t>(Tab 13b.)</t>
    </r>
  </si>
  <si>
    <t>The Capital Tax Levy is added to the Tax Levy Limit Before Exclusions.</t>
  </si>
  <si>
    <t>Capital Expenditures and the offsetting State Aid will pull from Tabs 13a. and 13b., respectively.</t>
  </si>
  <si>
    <t>Capital Local Expenditures - Deduction From Capital Expenditures + Adjustments to Revenue Sources</t>
  </si>
  <si>
    <r>
      <rPr>
        <b/>
        <sz val="12"/>
        <color theme="1"/>
        <rFont val="Arial"/>
        <family val="2"/>
      </rPr>
      <t xml:space="preserve">1. </t>
    </r>
    <r>
      <rPr>
        <sz val="12"/>
        <color theme="1"/>
        <rFont val="Arial"/>
        <family val="2"/>
      </rPr>
      <t>Calculate the change in the system average actuarial contribution rate for ERS or the normal contribution rate for TRS.</t>
    </r>
  </si>
  <si>
    <r>
      <rPr>
        <b/>
        <sz val="12"/>
        <color theme="1"/>
        <rFont val="Arial"/>
        <family val="2"/>
      </rPr>
      <t xml:space="preserve">2. </t>
    </r>
    <r>
      <rPr>
        <sz val="12"/>
        <color theme="1"/>
        <rFont val="Arial"/>
        <family val="2"/>
      </rPr>
      <t xml:space="preserve">If the annual growth in the contribution rate is greater than 2%, the amount above 2% is the portion of the salary base that may be excluded.    </t>
    </r>
  </si>
  <si>
    <r>
      <rPr>
        <b/>
        <sz val="12"/>
        <color theme="1"/>
        <rFont val="Arial"/>
        <family val="2"/>
      </rPr>
      <t xml:space="preserve">3. </t>
    </r>
    <r>
      <rPr>
        <sz val="12"/>
        <color theme="1"/>
        <rFont val="Arial"/>
        <family val="2"/>
      </rPr>
      <t>Multiply the excludable portion by the salary base (e.g. the salary base for your ERS/TRS employees).</t>
    </r>
  </si>
  <si>
    <t>2026-27 Projected ECR Δ</t>
  </si>
  <si>
    <t>2027-28 Projected ECR Δ</t>
  </si>
  <si>
    <t>The Tax Levy for Pension Contribution Expense is added to the Tax Levy Limit Before Exclusions.</t>
  </si>
  <si>
    <t>2026-27 Projected Exclusions</t>
  </si>
  <si>
    <t>2027-28 Projected Exclusions</t>
  </si>
  <si>
    <t>Tax Levy for Pension Contribution Expense -TRS</t>
  </si>
  <si>
    <t>Total Exclusions are added to the Tax Levy Limit Before Exclusions.</t>
  </si>
  <si>
    <t>2026-27 Projected Adj. Tax Levy Limit</t>
  </si>
  <si>
    <t>2027-28 Projected Adj. Tax Levy Limit</t>
  </si>
  <si>
    <t>Tax Levy Limit Adjusted for Exclusions</t>
  </si>
  <si>
    <t>2026-27 Projected Proposed Levy</t>
  </si>
  <si>
    <t>2027-28 Projected Proposed Levy</t>
  </si>
  <si>
    <t>Enter the amount of the district's proposed school tax levy.</t>
  </si>
  <si>
    <t>% Increase (Decrease) of Tax Levy Limit Adjusted for Exclusions vs. Prior Year Levy</t>
  </si>
  <si>
    <t>2026-27 Projected Tax Levy Limit Adjusted for Exclusions vs. Prior Year Levy</t>
  </si>
  <si>
    <t>2027-28 Projected Tax Levy Limit Adjusted for Exclusions vs. Prior Year Levy</t>
  </si>
  <si>
    <t>Tax Levy Limit Adjusted for Exclusions minus Current Year Proposed Tax Levy</t>
  </si>
  <si>
    <r>
      <rPr>
        <b/>
        <sz val="12"/>
        <color theme="1"/>
        <rFont val="Arial"/>
        <family val="2"/>
      </rPr>
      <t>2</t>
    </r>
    <r>
      <rPr>
        <sz val="12"/>
        <color theme="1"/>
        <rFont val="Arial"/>
        <family val="2"/>
      </rPr>
      <t>. Prior Year Tax Levy Limit Before Exclusions × 1.5%</t>
    </r>
  </si>
  <si>
    <t>Prior Year Tax Levy × 5%</t>
  </si>
  <si>
    <t>ECR Δ</t>
  </si>
  <si>
    <t>2027-28 Projected Carryover</t>
  </si>
  <si>
    <t>If a Reserve Amount is necessary in the current year, subtract it and any interest earned from the Prior Year Tax Levy.</t>
  </si>
  <si>
    <t>Allowable Levy Growth Factors for FY 7/1 through 6/30</t>
  </si>
  <si>
    <t>Provided by NYS OSC</t>
  </si>
  <si>
    <t>Current Year PILOTs</t>
  </si>
  <si>
    <t>PILOTS Receivable in the Prior Year</t>
  </si>
  <si>
    <t>Tort/Judgment Exclusion from the Prior Year</t>
  </si>
  <si>
    <t>Capital Tax Levy from the Prior Year</t>
  </si>
  <si>
    <t>PILOTS Receivable in the Current Year</t>
  </si>
  <si>
    <t>Available Carryover from the Prior Year</t>
  </si>
  <si>
    <t>2026-27 Projected Torts/Judgments</t>
  </si>
  <si>
    <t>2027-28 Projected Torts/Judgments</t>
  </si>
  <si>
    <t>2026-27 Projected ECRs</t>
  </si>
  <si>
    <t>2027-28 Projected ECRs</t>
  </si>
  <si>
    <t>Tort/Judgment Exclusion for the Current Year</t>
  </si>
  <si>
    <t>Capital Tax Levy for the Current Year</t>
  </si>
  <si>
    <t>The Tax Levy Limit Adjusted for Exclusions represents the maximum amount a school district can levy for school taxes each year.</t>
  </si>
  <si>
    <t>If a Reserve Amount is necessary in the current year, subtract it and any interest earned from the Tax Levy Limit Adjusted for Exclusions.</t>
  </si>
  <si>
    <t>Proposed School Tax Levy</t>
  </si>
  <si>
    <t>2026-27 Projected Tax Levy Limit Adjusted for Exclusions minus Current Year Proposed Tax Levy</t>
  </si>
  <si>
    <t>2027-28 Projected Tax Levy Limit Adjusted for Exclusions minus Current Year Proposed Tax Levy</t>
  </si>
  <si>
    <t xml:space="preserve">2025-26 </t>
  </si>
  <si>
    <t xml:space="preserve">2027-28 </t>
  </si>
  <si>
    <t>Prior Year Reserve Amount</t>
  </si>
  <si>
    <t>Tort Orders/Judgments</t>
  </si>
  <si>
    <t>CELLS IN BLUE REQUIRE USER INPUT</t>
  </si>
  <si>
    <t>https://www.osc.state.ny.us/files/local-government/property-tax-cap/pdf/retire-exclusions-schools.pdf</t>
  </si>
  <si>
    <t>https://www.osc.state.ny.us/files/local-government/property-tax-cap/pdf/exclusion_example.pdf</t>
  </si>
  <si>
    <t>District Name:</t>
  </si>
  <si>
    <t>PILOT 1 - Prior Year</t>
  </si>
  <si>
    <t>PILOT 2 - Prior Year</t>
  </si>
  <si>
    <t>PILOT 3 - Prior Year</t>
  </si>
  <si>
    <t>PILOT 4 - Prior Year</t>
  </si>
  <si>
    <t>PILOT 5 - Prior Year</t>
  </si>
  <si>
    <t>PILOT 6 - Prior Year</t>
  </si>
  <si>
    <t>PILOT 7 - Prior Year</t>
  </si>
  <si>
    <t>PILOT 8 - Prior Year</t>
  </si>
  <si>
    <t>PILOT 9 - Prior Year</t>
  </si>
  <si>
    <t>Any PILOTs that were receivable in the prior school year are added to [Tax Base Growth Factor × (Tax Levy Prior Year + Prior Year Reserve Offset - Reserve Amount)]. This is not the amount that the school district collected, but the amount that should have been received based on the PILOT agreement/schedule.</t>
  </si>
  <si>
    <t>The Tax Base Growth Factor is based on the calculation of the Quantity Change Factor. The Quantity Change Factor is the percent change, expressed as a factor of 1 plus the percent change, in the amount of locally assessed taxable real property existing on an assessment roll and the next subsequent assessment roll. If the Quantity Change Factor is negative</t>
  </si>
  <si>
    <t>If a Tort/Judgment Exclusion was identified for a previous year, subtract it from [Tax Base Growth Factor × (Tax Levy Prior Year + Prior Year Reserve Offset - Reserve Amount)] + PILOTs Receivable in the Prior Year.</t>
  </si>
  <si>
    <t>If a Capital Tax Levy Exclusion was identified for a previous year, subtract it from [Tax Base Growth Factor × (Tax Levy Prior Year + Prior Year Reserve Offset - Reserve Amount)] + PILOTs Receivable in the Prior Year - Tort/Judgment Exclusion from the Prior Year.</t>
  </si>
  <si>
    <t>The Allowable Levy Growth Factor is the lesser of one plus the inflation factor or one and two-one-hundredths. For periods where the inflation factor is less than 2 percent, the allowable levy growth factor is equal to one plus the inflation factor. The Allowable Levy Growth Factor is never more than 1.0200 or less than 1.0000.</t>
  </si>
  <si>
    <t>The Allowable Levy Growth Factor is multiplied by [Tax Base Growth Factor × (Tax Levy Prior Year + Prior Year Reserve Offset - Reserve Amount) + PILOTs Receivable in the Prior Year - Tort/Judgment Exclusion Prior Year - Capital Tax Levy for Prior Year].</t>
  </si>
  <si>
    <t>Any PILOTs receivable in the current school year are subtracted from [Tax Base Growth Factor × (Tax Levy Prior Year + Prior Year Reserve Offset - Reserve Amount) + PILOTs Receivable in the Prior Year - Tort/Judgment Exclusion Prior Year - Capital Tax Levy for Prior Year] × Allowable Levy Growth Factor in determining Total Levy Limit Before Exclusions. The total amount of PILOTs receivable according to the agreements/schedules is to be included in the calculation of the tax levy limit.</t>
  </si>
  <si>
    <t>To have a carryover, a district must have an actual tax levy less than the Tax Levy Limit Before Exclusions. The Available Carryover Amount is the lesser of:</t>
  </si>
  <si>
    <t>The OSC online reporting system calculates the available carryover for each district. Districts with a carryover will have the option to apply a portion of it in their calculation or choose not to use it. Any unused carryover will not be available for future use. School districts must levy a tax lower than the calculated Tax Levy Limit before the addition of allowable exclusions to have carryover in the subsequent school year.</t>
  </si>
  <si>
    <t>In years in which the system average actuarial contribution rate of the New York State and Local Employees' Retirement System, as defined by paragraph ten of subdivision a of section nineteen-a of the retirement and social security law increases by more than two percentage points from the previous year, a tax levy necessary for expenditures for the coming fiscal year for school district employer contributions to the New York state and local employees’ retirement system caused by growth in the system average actuarial contribution rate minus two percentage points.</t>
  </si>
  <si>
    <t>If the ERS System Average Actuarial Contribution Rate or the TRS Employer Contribution Rate increases by less than 2 percentage points or decreases from the prior year there are no pension exclusions.</t>
  </si>
  <si>
    <t>In years in which the normal contribution rate of the New York State Teachers' Retirement System, as defined by paragraph a of subdivision two of section five hundred seventeen of this chapter, increases by more than two percentage points from the previous year, a tax levy necessary for expenditures for the coming fiscal year for school district employer contributions to the New York state teachers' retirement system caused by growth in the normal contribution rate minus two percentage points.</t>
  </si>
  <si>
    <t>Total Capital Local Expenditures</t>
  </si>
  <si>
    <t>2. Any principal or interest that must be specified, such as A9700.6 must be capital in nature. Amounts included in those codes for anything not considered capital may not be included in the Capital Tax Levy Amount, such as debt service payments related to a Tax Cert Bond.</t>
  </si>
  <si>
    <t>Please keep in mind a that a Tax Base Growth Factor of 1.0100 represents a 1% growth in the Tax Base. A Tax Base Growth Factor of 1.1000 would represent a 10% growth in the Tax Base. The Tax Base Growth Factor can vary from year to year, but we generally see small annual increases. Be mindful of the district's Tax Base Growth Factors trend when projecting future years.</t>
  </si>
  <si>
    <t>YES</t>
  </si>
  <si>
    <t>NO</t>
  </si>
  <si>
    <t>Will the district use their available carryover this year? If not, select "NO" from the drop down box for the appropriate school year(s).</t>
  </si>
  <si>
    <t>Line #</t>
  </si>
  <si>
    <t>Line 21: Planning to Override the Cap?</t>
  </si>
  <si>
    <t>Line 20: Difference Between the Tax Levy Limit Adjusted for Exclusions and the Current Year Proposed Tax Levy</t>
  </si>
  <si>
    <t>Line 19: Total Tax Levy Limit Adjusted for Exclusions Compared to the Prior Year Tax Levy</t>
  </si>
  <si>
    <t>Line 18: Proposed Levy for Current Year, Net of Reserve</t>
  </si>
  <si>
    <t>Line 17: Reserve Amount Used to Reduce the Current Year Levy (-)</t>
  </si>
  <si>
    <t>Line 16: Tax Levy Limit Adjusted for Exclusions (=)</t>
  </si>
  <si>
    <t>Line 15: Total Exclusions (=)</t>
  </si>
  <si>
    <t>Line 14: Tax Levy for Pension Contribution Expense (+)</t>
  </si>
  <si>
    <t>Line 13: Capital Tax Levy for the Current Year (+)</t>
  </si>
  <si>
    <t>Line 12: Tort/Judgment Exclusion for the Current Year (+)</t>
  </si>
  <si>
    <t>Line 11: Tax Levy Limit Before Exclusions (=)</t>
  </si>
  <si>
    <t>Line 9: PILOTs Receivable in the Current Year (-)</t>
  </si>
  <si>
    <r>
      <t>Line 8: Allowable Levy Growth Factors (</t>
    </r>
    <r>
      <rPr>
        <b/>
        <sz val="12"/>
        <color theme="1"/>
        <rFont val="Times New Roman"/>
        <family val="1"/>
      </rPr>
      <t>×</t>
    </r>
    <r>
      <rPr>
        <b/>
        <sz val="12"/>
        <color theme="1"/>
        <rFont val="Arial"/>
        <family val="2"/>
      </rPr>
      <t>)</t>
    </r>
  </si>
  <si>
    <t>Line 7: Capital Tax Levy from the Prior Year (-)</t>
  </si>
  <si>
    <t>Line 6: Tort/Judgment Exclusion from the Prior Year (-)</t>
  </si>
  <si>
    <t>Line 5: PILOTs Receivable in the Prior Year (+)</t>
  </si>
  <si>
    <r>
      <t>Line 4: Tax Base Growth Factors (</t>
    </r>
    <r>
      <rPr>
        <b/>
        <sz val="12"/>
        <color theme="1"/>
        <rFont val="Times New Roman"/>
        <family val="1"/>
      </rPr>
      <t>×</t>
    </r>
    <r>
      <rPr>
        <b/>
        <sz val="12"/>
        <color theme="1"/>
        <rFont val="Arial"/>
        <family val="2"/>
      </rPr>
      <t>)</t>
    </r>
  </si>
  <si>
    <t>Line 3: Reserve Amount, Including Interest (-)</t>
  </si>
  <si>
    <t>Line 2: Prior Year Reserve Offset (+)</t>
  </si>
  <si>
    <t>Line 1: Tax Levy Prior Year (+)</t>
  </si>
  <si>
    <t>Step 1 of 15 in the NYS OSC Tax Cap Portal</t>
  </si>
  <si>
    <t>Step 2 of 15 in the NYS OSC Tax Cap Portal</t>
  </si>
  <si>
    <t>Step 3 of 15 in the NYS OSC Tax Cap Portal</t>
  </si>
  <si>
    <t>Step 4 of 15 in the NYS OSC Tax Cap Portal</t>
  </si>
  <si>
    <t>PILOT 1 - Current Year</t>
  </si>
  <si>
    <t>PILOT 2 - Current Year</t>
  </si>
  <si>
    <t>PILOT 3 - Current Year</t>
  </si>
  <si>
    <t>PILOT 4 - Current Year</t>
  </si>
  <si>
    <t>PILOT 5 - Current Year</t>
  </si>
  <si>
    <t>PILOT 6 - Current Year</t>
  </si>
  <si>
    <t>PILOT 7 - Current Year</t>
  </si>
  <si>
    <t>PILOT 8 - Current Year</t>
  </si>
  <si>
    <t>PILOT 9 - Current Year</t>
  </si>
  <si>
    <t>Step 5 of 15 in the NYS OSC Tax Cap Portal</t>
  </si>
  <si>
    <t>Step 6 of 15 in the NYS OSC Tax Cap Portal</t>
  </si>
  <si>
    <t>The Tax Levy for Pension Contribution Expense - TRS is Step 7 of 15 in the NYS OSC Tax Cap Portal</t>
  </si>
  <si>
    <t>The Tax Levy for Pension Contribution Expense - ERS is Step 8 of 15 in the NYS OSC Tax Cap Portal</t>
  </si>
  <si>
    <t>Step 9 of 15 in the NYS OSC Tax Cap Portal</t>
  </si>
  <si>
    <t>Step 10 of 15 in the NYS OSC Tax Cap Portal</t>
  </si>
  <si>
    <t>This section auto-calculates from Lines 12-14. Do not overwrite formulas.</t>
  </si>
  <si>
    <t>This section auto-calculates from Lines 11 &amp; 15. Do not overwrite formulas.</t>
  </si>
  <si>
    <r>
      <t xml:space="preserve">the Tax Levy Limit Before Exclusions will auto-calculate based upon user entries in Lines 1-10. </t>
    </r>
    <r>
      <rPr>
        <sz val="12"/>
        <rFont val="Arial"/>
        <family val="2"/>
      </rPr>
      <t>Do not overwrite this section of the template. If the calculation is wrong, please check the user entries denoted by the blue cell shading.</t>
    </r>
  </si>
  <si>
    <t>This section auto-calculates from the difference between Lines 1 &amp; 16. Do not overwrite formulas.</t>
  </si>
  <si>
    <t>This section auto-calculates from the difference between Lines 16, 17 &amp; 18. Do not overwrite formulas.</t>
  </si>
  <si>
    <t>This section auto-calculates from Line 3. Do not overwrite formulas.</t>
  </si>
  <si>
    <t>Step 11 of 15 in the NYS OSC Tax Cap Portal</t>
  </si>
  <si>
    <t>Step 12 of 15 in the NYS OSC Tax Cap Portal</t>
  </si>
  <si>
    <t>Step 13 of 15 in the NYS OSC Tax Cap Portal</t>
  </si>
  <si>
    <t>Step 14 of 15 in the NYS OSC Tax Cap Portal</t>
  </si>
  <si>
    <t>Does the Current Year Proposed Tax Levy Exceed the Tax Levy Limit Adjusted for Exclusions minus the Reserve Amount (Line 18 &gt; (Line 16 - Line 17))?</t>
  </si>
  <si>
    <r>
      <rPr>
        <b/>
        <sz val="12"/>
        <color theme="1"/>
        <rFont val="Arial"/>
        <family val="2"/>
      </rPr>
      <t>4</t>
    </r>
    <r>
      <rPr>
        <sz val="12"/>
        <color theme="1"/>
        <rFont val="Arial"/>
        <family val="2"/>
      </rPr>
      <t>. Difference (#1 - #3)</t>
    </r>
  </si>
  <si>
    <t>Line 10: Available Carryover from the Prior Year (+)</t>
  </si>
  <si>
    <t xml:space="preserve">District's should be consistent in the amount reported year-to-year between Line 9 to Line 5 (i.e., should be equal to prior PILOTs in most cases). </t>
  </si>
  <si>
    <t>Available Carryover is the Lesser of #2 or #4 (MIN = 0)</t>
  </si>
  <si>
    <t>State Aid &amp; Financial Planning Service – Questar III BOCES</t>
  </si>
  <si>
    <t>10 Empire State Boulevard • Castleton, NY 12033 • Phone: 518.477.2635 • Fax: 518.477.4284</t>
  </si>
  <si>
    <t>http://sap.questar.org • Twitter: QIIISAP</t>
  </si>
  <si>
    <t>2026-27 Projected Capital Expenditures</t>
  </si>
  <si>
    <t>2027-28 Projected Capital Expenditures</t>
  </si>
  <si>
    <t>2025-26 Projected State Aid</t>
  </si>
  <si>
    <t>2026-27 Projected State Aid</t>
  </si>
  <si>
    <t>2027-28 Projected State Aid</t>
  </si>
  <si>
    <t>2028-29 Projected State Aid</t>
  </si>
  <si>
    <t xml:space="preserve">Total Assumed Capital Expense Aidable (see TRA-EST Output Report entries 49-52 &amp; 56-59) (Exclude Equipment) </t>
  </si>
  <si>
    <t>2028-29 Projected Capital Expenditures</t>
  </si>
  <si>
    <t>2028-29</t>
  </si>
  <si>
    <t xml:space="preserve">2028-29 </t>
  </si>
  <si>
    <t>2028-29 Projected Tax Levy Limit Adjusted for Exclusions minus Current Year Proposed Tax Levy</t>
  </si>
  <si>
    <t>2028-29 Projected Tax Levy Limit Adjusted for Exclusions vs. Prior Year Levy</t>
  </si>
  <si>
    <t>2028-29 Projected Proposed Levy</t>
  </si>
  <si>
    <t>2028-29 Projected Reserve Amount</t>
  </si>
  <si>
    <t>2028-29 Projected Adj. Tax Levy Limit</t>
  </si>
  <si>
    <t>2028-29 Projected Exclusions</t>
  </si>
  <si>
    <t>2028-29 Projected Salary Base</t>
  </si>
  <si>
    <t>2028-29 Projected ECR Δ</t>
  </si>
  <si>
    <t>2028-29 Projected ECRs</t>
  </si>
  <si>
    <t>2028-29 Projected Capital Tax Levy Exclusion</t>
  </si>
  <si>
    <t>2028-29 Projected Torts/Judgments</t>
  </si>
  <si>
    <t>2028-29 Projected Tax Levy Limit Before Exclusions</t>
  </si>
  <si>
    <t>2028-29 Projected Carryover</t>
  </si>
  <si>
    <t>2028-29 Projected Current Year PILOTs</t>
  </si>
  <si>
    <t>2028-29 Projected Allowable Levy Growth Factor</t>
  </si>
  <si>
    <t>2028-29 Projected Prior Year Capital Tax Levy Exclusion</t>
  </si>
  <si>
    <t>2028-29 Projected Prior Year Tort/Judgment Exclusion</t>
  </si>
  <si>
    <t>2028-29 Projected Prior Year PILOTs</t>
  </si>
  <si>
    <t>2028-29 Projected Tax Base Growth Factor</t>
  </si>
  <si>
    <t>2028-29 Projected Prior Year Reserve Offset</t>
  </si>
  <si>
    <t>2028-29 Projected Tax Levy Prior Year</t>
  </si>
  <si>
    <t>2029-30 Projected Tax Levy Prior Year</t>
  </si>
  <si>
    <t>2025-26 Tax Levy Limit Adjusted for Exclusions minus Current Year Proposed Tax Levy</t>
  </si>
  <si>
    <t>2025-26 Tax Levy Limit Adjusted for Exclusions vs. Prior Year Levy</t>
  </si>
  <si>
    <t>2025-26 Proposed Levy</t>
  </si>
  <si>
    <t>2025-26 Reserve Amount</t>
  </si>
  <si>
    <t>2025-26 Adj. Tax Levy Limit</t>
  </si>
  <si>
    <t>2025-26 Exclusions</t>
  </si>
  <si>
    <t>2025-26 Salary Base</t>
  </si>
  <si>
    <t>2025-26 ECR Δ</t>
  </si>
  <si>
    <t>2025-26 ECRs</t>
  </si>
  <si>
    <t>2025-26 Capital Tax Levy Exclusion</t>
  </si>
  <si>
    <t>2025-26 Torts/Judgments</t>
  </si>
  <si>
    <t>2025-26 Tax Levy Limit Before Exclusions</t>
  </si>
  <si>
    <t>2025-26 Carryover</t>
  </si>
  <si>
    <t>2025-26 Current Year PILOTs</t>
  </si>
  <si>
    <t>2025-26 Allowable Levy Growth Factor</t>
  </si>
  <si>
    <t>2025-26 Prior Year Capital Tax Levy Exclusion</t>
  </si>
  <si>
    <t>2025-26 Prior Year Tort/Judgment Exclusion</t>
  </si>
  <si>
    <t>2025-26 Prior Year PILOTs</t>
  </si>
  <si>
    <t>2025-26 Tax Base Growth Factor</t>
  </si>
  <si>
    <t>2025-26 Prior Year Reserve Offset</t>
  </si>
  <si>
    <t>2025-26 Tax Levy Prior Year</t>
  </si>
  <si>
    <t>2029-30 Projected Tax Levy Limit Adjusted for Exclusions minus Current Year Proposed Tax Levy</t>
  </si>
  <si>
    <t xml:space="preserve">2029-30 </t>
  </si>
  <si>
    <t>2029-30 Projected Tax Levy Limit Adjusted for Exclusions vs. Prior Year Levy</t>
  </si>
  <si>
    <t>2029-30 Projected Proposed Levy</t>
  </si>
  <si>
    <t>2029-30 Projected Reserve Amount</t>
  </si>
  <si>
    <t>2029-30 Projected Adj. Tax Levy Limit</t>
  </si>
  <si>
    <t>2029-30 Projected Exclusions</t>
  </si>
  <si>
    <t>2029-30 Projected Salary Base</t>
  </si>
  <si>
    <t>2029-30 Projected ECR Δ</t>
  </si>
  <si>
    <t>2029-30 Projected ECRs</t>
  </si>
  <si>
    <t>2029-30 Projected Capital Tax Levy Exclusion</t>
  </si>
  <si>
    <t>2029-30 Projected Torts/Judgments</t>
  </si>
  <si>
    <t>2029-30 Projected Tax Levy Limit Before Exclusions</t>
  </si>
  <si>
    <t>2029-30 Projected Carryover</t>
  </si>
  <si>
    <t>2029-30 Projected Current Year PILOTs</t>
  </si>
  <si>
    <t>2029-30 Projected Allowable Levy Growth Factor</t>
  </si>
  <si>
    <t>2029-30 Projected Prior Year Capital Tax Levy Exclusion</t>
  </si>
  <si>
    <t>2029-30 Projected Prior Year Tort/Judgment Exclusion</t>
  </si>
  <si>
    <t>2029-30 Projected Prior Year PILOTs</t>
  </si>
  <si>
    <t>2029-30 Projected Tax Base Growth Factor</t>
  </si>
  <si>
    <t>2029-30 Projected Prior Year Reserve Offset</t>
  </si>
  <si>
    <t>2030-31 Projected Tax Levy Limit Adjusted for Exclusions minus Current Year Proposed Tax Levy</t>
  </si>
  <si>
    <t xml:space="preserve">2030-31 </t>
  </si>
  <si>
    <t>2030-31 Projected Tax Levy Limit Adjusted for Exclusions vs. Prior Year Levy</t>
  </si>
  <si>
    <t>2030-31 Projected Proposed Levy</t>
  </si>
  <si>
    <t>2030-31 Projected Reserve Amount</t>
  </si>
  <si>
    <t>2030-31 Projected Adj. Tax Levy Limit</t>
  </si>
  <si>
    <t>2030-31 Projected Exclusions</t>
  </si>
  <si>
    <t>2030-31 Projected Salary Base</t>
  </si>
  <si>
    <t>2030-31 Projected ECR Δ</t>
  </si>
  <si>
    <t>2030-31 Projected ECRs</t>
  </si>
  <si>
    <t>2030-31 Projected Capital Tax Levy Exclusion</t>
  </si>
  <si>
    <t>2030-31 Projected Torts/Judgments</t>
  </si>
  <si>
    <t>2030-31 Projected Tax Levy Limit Before Exclusions</t>
  </si>
  <si>
    <t>2030-31 Projected Carryover</t>
  </si>
  <si>
    <t>2030-31 Projected Current Year PILOTs</t>
  </si>
  <si>
    <t>2030-31 Projected Allowable Levy Growth Factor</t>
  </si>
  <si>
    <t>2030-31 Projected Prior Year Capital Tax Levy Exclusion</t>
  </si>
  <si>
    <t>2030-31 Projected Prior Year Tort/Judgment Exclusion</t>
  </si>
  <si>
    <t>2030-31 Projected Prior Year PILOTs</t>
  </si>
  <si>
    <t>2030-31 Projected Tax Base Growth Factor</t>
  </si>
  <si>
    <t>2030-31 Projected Prior Year Reserve Offset</t>
  </si>
  <si>
    <t>2030-31 Projected Tax Levy Prior Year</t>
  </si>
  <si>
    <t>Summarized Tax Cap Projection through the 2030-31 School Year</t>
  </si>
  <si>
    <t>Projected Capital Expenditures through the 2030-31 School Year</t>
  </si>
  <si>
    <t>2025-26 Capital Expenditures</t>
  </si>
  <si>
    <t>2029-30 Projected Capital Expenditures</t>
  </si>
  <si>
    <t>2030-31 Projected Capital Expenditures</t>
  </si>
  <si>
    <t>2029-30 Projected State Aid</t>
  </si>
  <si>
    <t>2030-31 Projected State Aid</t>
  </si>
  <si>
    <t>Projected State Aid for Capital Expenditures through the 2030-31 School Year</t>
  </si>
  <si>
    <t>**Districts are required to review SAMS Form FB and open the Interest Rate Reduction Waiver Application (IRRWA) to find the list of pre-populated projects which are subject to the interest rate reduction for the 2025-26 year. Districts that have received a preliminary waiver approval will see "Y" under the column titled 'Waiver Approved' and should list '0' in the blue box (Cells C8 - M8).  All other districts which have pre-populated projects listed within this form that are subject to the interest rate reduction and do not have a "Y" listed in the 'Waiver Approved' column on the right hand side of the IRRWA form must enter the amount of impacted aid in the blue box (Cells C8 - M8).</t>
  </si>
  <si>
    <t>DACLA1_s</t>
  </si>
  <si>
    <t>DACLG1_s</t>
  </si>
  <si>
    <t>DACLH1_s</t>
  </si>
  <si>
    <t>DACLI1_s</t>
  </si>
  <si>
    <t xml:space="preserve"> 11/15/2024</t>
  </si>
  <si>
    <t>INC</t>
  </si>
  <si>
    <t>REP</t>
  </si>
  <si>
    <t>J(FA0073) 00 2025-26 BUILDING AID</t>
  </si>
  <si>
    <t>K(FA0077) 00 2025-26 BUILDING REORG INCENTIVE AID</t>
  </si>
  <si>
    <t>N(NO0075) 05 25-26 SEL TRANSP AID RATIO,.9 MAX,.065 MIN</t>
  </si>
  <si>
    <t>I(NO0711) 00 BLDG 2024 DEFERD JULY AID</t>
  </si>
  <si>
    <t>J(NO0715) 00 BLDG 2023 DEFERD JULY AID</t>
  </si>
  <si>
    <t>SUPPRESSED</t>
  </si>
  <si>
    <t>Under the tax cap law, “prior school year” or “previous year” means the school year immediately preceding the current school year. School districts will need the total of taxes levied in the prior year as a starting point of the Tax Cap calculation.</t>
  </si>
  <si>
    <t>https://www.osc.ny.gov/press/releases/2024/09/dinapoli-nyslrs-announces-employer-contribution-rates-2025-26</t>
  </si>
  <si>
    <t>https://www.nystrs.org/getmedia/89594252-0bb2-4676-81eb-8e94891148a7/bull2024-14.pdf</t>
  </si>
  <si>
    <t>DATBA1</t>
  </si>
  <si>
    <t>DATBH1</t>
  </si>
  <si>
    <t>DATBI1</t>
  </si>
  <si>
    <t>DATBJ1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</si>
</sst>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_(* \(#,##0.00\);_(* &quot;-&quot;??_);_(@_)"/>
    <numFmt numFmtId="164" formatCode="#,##0.0000_);[Red]\(#,##0.0000\)"/>
    <numFmt numFmtId="165" formatCode="_(* #,##0_);_(* \(#,##0\);_(* &quot;-&quot;??_);_(@_)"/>
    <numFmt numFmtId="166" formatCode="_(* #,##0.000_);_(* \(#,##0.000\);_(* &quot;-&quot;??_);_(@_)"/>
    <numFmt numFmtId="167" formatCode="#,##0.000_);[Red]\(#,##0.000\)"/>
    <numFmt numFmtId="168" formatCode="#,##0.000"/>
    <numFmt numFmtId="169" formatCode="0.0%;[Red]\-0.0%"/>
    <numFmt numFmtId="170" formatCode="0.0%"/>
  </numFmts>
  <fonts count="32" x14ac:knownFonts="1">
    <font>
      <sz val="11"/>
      <color indexed="8"/>
      <name val="Calibri"/>
      <family val="2"/>
      <scheme val="minor"/>
    </font>
    <font>
      <sz val="12"/>
      <color theme="1"/>
      <name val="Times New Roman"/>
      <family val="2"/>
    </font>
    <font>
      <sz val="11"/>
      <color indexed="8"/>
      <name val="Calibri"/>
      <family val="2"/>
      <scheme val="minor"/>
    </font>
    <font>
      <sz val="11"/>
      <color indexed="8"/>
      <name val="Arial"/>
      <family val="2"/>
    </font>
    <font>
      <u/>
      <sz val="11"/>
      <color theme="10"/>
      <name val="Calibri"/>
      <family val="2"/>
      <scheme val="minor"/>
    </font>
    <font>
      <sz val="11"/>
      <color theme="1"/>
      <name val="Calibri"/>
      <family val="2"/>
      <scheme val="minor"/>
    </font>
    <font>
      <sz val="12"/>
      <color theme="1"/>
      <name val="Arial"/>
      <family val="2"/>
    </font>
    <font>
      <sz val="11"/>
      <color rgb="FFFF0000"/>
      <name val="Arial"/>
      <family val="2"/>
    </font>
    <font>
      <sz val="10"/>
      <color theme="1"/>
      <name val="Arial"/>
      <family val="2"/>
    </font>
    <font>
      <sz val="11"/>
      <name val="Arial"/>
      <family val="2"/>
    </font>
    <font>
      <b/>
      <sz val="11"/>
      <color rgb="FFC00000"/>
      <name val="Arial"/>
      <family val="2"/>
    </font>
    <font>
      <b/>
      <sz val="12"/>
      <color theme="1"/>
      <name val="Arial"/>
      <family val="2"/>
    </font>
    <font>
      <vertAlign val="superscript"/>
      <sz val="12"/>
      <color theme="1"/>
      <name val="Arial"/>
      <family val="2"/>
    </font>
    <font>
      <b/>
      <sz val="11"/>
      <name val="Arial"/>
      <family val="2"/>
    </font>
    <font>
      <b/>
      <sz val="10"/>
      <color theme="1"/>
      <name val="Arial"/>
      <family val="2"/>
    </font>
    <font>
      <sz val="12"/>
      <color indexed="8"/>
      <name val="Arial"/>
      <family val="2"/>
    </font>
    <font>
      <b/>
      <u/>
      <sz val="12"/>
      <color theme="1"/>
      <name val="Arial"/>
      <family val="2"/>
    </font>
    <font>
      <b/>
      <u/>
      <sz val="12"/>
      <color indexed="8"/>
      <name val="Arial"/>
      <family val="2"/>
    </font>
    <font>
      <sz val="12"/>
      <name val="Arial"/>
      <family val="2"/>
    </font>
    <font>
      <u/>
      <sz val="12"/>
      <name val="Arial"/>
      <family val="2"/>
    </font>
    <font>
      <b/>
      <sz val="12"/>
      <color indexed="8"/>
      <name val="Arial"/>
      <family val="2"/>
    </font>
    <font>
      <u/>
      <sz val="12"/>
      <color theme="10"/>
      <name val="Arial"/>
      <family val="2"/>
    </font>
    <font>
      <b/>
      <sz val="12"/>
      <color rgb="FFC00000"/>
      <name val="Arial"/>
      <family val="2"/>
    </font>
    <font>
      <b/>
      <sz val="12"/>
      <color theme="1"/>
      <name val="Times New Roman"/>
      <family val="1"/>
    </font>
    <font>
      <sz val="9"/>
      <color indexed="81"/>
      <name val="Tahoma"/>
      <family val="2"/>
    </font>
    <font>
      <b/>
      <sz val="9"/>
      <color indexed="81"/>
      <name val="Tahoma"/>
      <family val="2"/>
    </font>
    <font>
      <sz val="12"/>
      <color rgb="FFFF0000"/>
      <name val="Arial"/>
      <family val="2"/>
    </font>
    <font>
      <b/>
      <sz val="12"/>
      <color rgb="FFFF0000"/>
      <name val="Arial"/>
      <family val="2"/>
    </font>
    <font>
      <b/>
      <sz val="14"/>
      <color indexed="8"/>
      <name val="Arial"/>
      <family val="2"/>
    </font>
    <font>
      <b/>
      <sz val="14"/>
      <color theme="1"/>
      <name val="Arial"/>
      <family val="2"/>
    </font>
    <font>
      <sz val="12"/>
      <color indexed="8"/>
      <name val="Times New Roman"/>
      <family val="1"/>
    </font>
    <font>
      <sz val="12"/>
      <color rgb="FFC00000"/>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9" fontId="2" fillId="0" borderId="0" applyFont="0" applyFill="0" applyBorder="0" applyAlignment="0" applyProtection="0"/>
    <xf numFmtId="0" fontId="5" fillId="0" borderId="0"/>
    <xf numFmtId="0" fontId="4" fillId="0" borderId="0" applyNumberFormat="0" applyFill="0" applyBorder="0" applyAlignment="0" applyProtection="0"/>
    <xf numFmtId="0" fontId="1" fillId="0" borderId="0"/>
    <xf numFmtId="43" fontId="5" fillId="0" borderId="0" applyFont="0" applyFill="0" applyBorder="0" applyAlignment="0" applyProtection="0"/>
    <xf numFmtId="0" fontId="4" fillId="0" borderId="0" applyNumberFormat="0" applyFill="0" applyBorder="0" applyAlignment="0" applyProtection="0"/>
  </cellStyleXfs>
  <cellXfs count="227">
    <xf numFmtId="0" fontId="0" fillId="0" borderId="0" xfId="0"/>
    <xf numFmtId="0" fontId="3" fillId="0" borderId="0" xfId="0" applyFont="1"/>
    <xf numFmtId="38" fontId="3" fillId="0" borderId="0" xfId="0" applyNumberFormat="1" applyFont="1" applyAlignment="1">
      <alignment horizontal="right" vertical="center"/>
    </xf>
    <xf numFmtId="0" fontId="6" fillId="0" borderId="0" xfId="4" applyFont="1"/>
    <xf numFmtId="38" fontId="6" fillId="0" borderId="0" xfId="4" applyNumberFormat="1" applyFont="1"/>
    <xf numFmtId="0" fontId="11" fillId="0" borderId="0" xfId="4" applyFont="1" applyAlignment="1">
      <alignment horizontal="center" wrapText="1"/>
    </xf>
    <xf numFmtId="0" fontId="11" fillId="0" borderId="0" xfId="4" applyFont="1" applyAlignment="1">
      <alignment wrapText="1"/>
    </xf>
    <xf numFmtId="38" fontId="11" fillId="0" borderId="2" xfId="4" applyNumberFormat="1" applyFont="1" applyBorder="1"/>
    <xf numFmtId="0" fontId="12" fillId="0" borderId="0" xfId="4" applyFont="1" applyAlignment="1">
      <alignment vertical="top"/>
    </xf>
    <xf numFmtId="0" fontId="12" fillId="0" borderId="0" xfId="4" applyFont="1"/>
    <xf numFmtId="0" fontId="9" fillId="0" borderId="0" xfId="2" applyFont="1" applyAlignment="1">
      <alignment horizontal="right"/>
    </xf>
    <xf numFmtId="165" fontId="9" fillId="0" borderId="0" xfId="5" applyNumberFormat="1" applyFont="1"/>
    <xf numFmtId="165" fontId="7" fillId="2" borderId="1" xfId="5" applyNumberFormat="1" applyFont="1" applyFill="1" applyBorder="1" applyProtection="1">
      <protection locked="0"/>
    </xf>
    <xf numFmtId="165" fontId="9" fillId="2" borderId="1" xfId="5" applyNumberFormat="1" applyFont="1" applyFill="1" applyBorder="1" applyProtection="1">
      <protection locked="0"/>
    </xf>
    <xf numFmtId="165" fontId="9" fillId="0" borderId="0" xfId="5" applyNumberFormat="1" applyFont="1" applyBorder="1"/>
    <xf numFmtId="0" fontId="8" fillId="0" borderId="0" xfId="2" applyFont="1"/>
    <xf numFmtId="0" fontId="8" fillId="0" borderId="0" xfId="2" applyFont="1" applyAlignment="1">
      <alignment horizontal="center"/>
    </xf>
    <xf numFmtId="49" fontId="8" fillId="0" borderId="0" xfId="2" applyNumberFormat="1" applyFont="1"/>
    <xf numFmtId="49" fontId="8" fillId="0" borderId="0" xfId="2" quotePrefix="1" applyNumberFormat="1" applyFont="1"/>
    <xf numFmtId="168" fontId="8" fillId="0" borderId="0" xfId="2" applyNumberFormat="1" applyFont="1"/>
    <xf numFmtId="0" fontId="11" fillId="0" borderId="0" xfId="4" applyFont="1" applyAlignment="1">
      <alignment horizontal="center"/>
    </xf>
    <xf numFmtId="0" fontId="14" fillId="0" borderId="10" xfId="2" applyFont="1" applyBorder="1" applyAlignment="1">
      <alignment horizontal="center"/>
    </xf>
    <xf numFmtId="0" fontId="14" fillId="0" borderId="12" xfId="2" applyFont="1" applyBorder="1" applyAlignment="1">
      <alignment horizontal="center"/>
    </xf>
    <xf numFmtId="49" fontId="8" fillId="0" borderId="14" xfId="2" applyNumberFormat="1" applyFont="1" applyBorder="1"/>
    <xf numFmtId="0" fontId="8" fillId="0" borderId="15" xfId="2" applyFont="1" applyBorder="1"/>
    <xf numFmtId="49" fontId="8" fillId="0" borderId="3" xfId="2" applyNumberFormat="1" applyFont="1" applyBorder="1"/>
    <xf numFmtId="0" fontId="8" fillId="0" borderId="4" xfId="2" applyFont="1" applyBorder="1"/>
    <xf numFmtId="49" fontId="8" fillId="0" borderId="3" xfId="2" quotePrefix="1" applyNumberFormat="1" applyFont="1" applyBorder="1"/>
    <xf numFmtId="49" fontId="8" fillId="0" borderId="5" xfId="2" applyNumberFormat="1" applyFont="1" applyBorder="1"/>
    <xf numFmtId="0" fontId="8" fillId="0" borderId="7" xfId="2" applyFont="1" applyBorder="1"/>
    <xf numFmtId="0" fontId="10" fillId="0" borderId="0" xfId="0" applyFont="1"/>
    <xf numFmtId="164" fontId="6" fillId="0" borderId="1" xfId="4" applyNumberFormat="1" applyFont="1" applyBorder="1"/>
    <xf numFmtId="38" fontId="6" fillId="0" borderId="1" xfId="4" applyNumberFormat="1" applyFont="1" applyBorder="1"/>
    <xf numFmtId="164" fontId="6" fillId="0" borderId="0" xfId="4" applyNumberFormat="1" applyFont="1"/>
    <xf numFmtId="0" fontId="11" fillId="0" borderId="19" xfId="4" applyFont="1" applyBorder="1" applyAlignment="1">
      <alignment horizontal="center" wrapText="1"/>
    </xf>
    <xf numFmtId="0" fontId="11" fillId="0" borderId="20" xfId="4" applyFont="1" applyBorder="1" applyAlignment="1">
      <alignment horizontal="center" wrapText="1"/>
    </xf>
    <xf numFmtId="0" fontId="6" fillId="0" borderId="19" xfId="4" applyFont="1" applyBorder="1"/>
    <xf numFmtId="164" fontId="6" fillId="0" borderId="4" xfId="4" applyNumberFormat="1" applyFont="1" applyBorder="1"/>
    <xf numFmtId="0" fontId="6" fillId="0" borderId="20" xfId="4" applyFont="1" applyBorder="1"/>
    <xf numFmtId="0" fontId="6" fillId="0" borderId="21" xfId="4" applyFont="1" applyBorder="1"/>
    <xf numFmtId="0" fontId="11" fillId="0" borderId="19" xfId="4" applyFont="1" applyBorder="1" applyAlignment="1">
      <alignment wrapText="1"/>
    </xf>
    <xf numFmtId="38" fontId="6" fillId="0" borderId="20" xfId="4" applyNumberFormat="1" applyFont="1" applyBorder="1"/>
    <xf numFmtId="38" fontId="6" fillId="0" borderId="1" xfId="4" applyNumberFormat="1" applyFont="1" applyBorder="1" applyAlignment="1">
      <alignment vertical="center"/>
    </xf>
    <xf numFmtId="38" fontId="11" fillId="0" borderId="2" xfId="4" applyNumberFormat="1" applyFont="1" applyBorder="1" applyAlignment="1">
      <alignment vertical="center"/>
    </xf>
    <xf numFmtId="0" fontId="15" fillId="0" borderId="0" xfId="0" applyFont="1"/>
    <xf numFmtId="0" fontId="17" fillId="0" borderId="0" xfId="0" applyFont="1"/>
    <xf numFmtId="165" fontId="9" fillId="0" borderId="1" xfId="5" applyNumberFormat="1" applyFont="1" applyBorder="1"/>
    <xf numFmtId="165" fontId="7" fillId="3" borderId="1" xfId="5" applyNumberFormat="1" applyFont="1" applyFill="1" applyBorder="1" applyProtection="1"/>
    <xf numFmtId="165" fontId="7" fillId="0" borderId="1" xfId="5" applyNumberFormat="1" applyFont="1" applyBorder="1"/>
    <xf numFmtId="165" fontId="13" fillId="0" borderId="2" xfId="5" applyNumberFormat="1" applyFont="1" applyBorder="1"/>
    <xf numFmtId="167" fontId="9" fillId="0" borderId="1" xfId="5" applyNumberFormat="1" applyFont="1" applyBorder="1"/>
    <xf numFmtId="0" fontId="16" fillId="0" borderId="0" xfId="4" applyFont="1"/>
    <xf numFmtId="0" fontId="18" fillId="0" borderId="0" xfId="2" applyFont="1"/>
    <xf numFmtId="0" fontId="20" fillId="0" borderId="0" xfId="0" applyFont="1"/>
    <xf numFmtId="0" fontId="6" fillId="0" borderId="0" xfId="4" applyFont="1" applyAlignment="1">
      <alignment vertical="center"/>
    </xf>
    <xf numFmtId="0" fontId="6" fillId="0" borderId="0" xfId="4" applyFont="1" applyAlignment="1">
      <alignment vertical="center" wrapText="1"/>
    </xf>
    <xf numFmtId="0" fontId="6" fillId="0" borderId="17" xfId="4" applyFont="1" applyBorder="1"/>
    <xf numFmtId="38" fontId="6" fillId="0" borderId="4" xfId="4" applyNumberFormat="1" applyFont="1" applyBorder="1"/>
    <xf numFmtId="0" fontId="11" fillId="0" borderId="19" xfId="4" applyFont="1" applyBorder="1"/>
    <xf numFmtId="0" fontId="6" fillId="0" borderId="19" xfId="4" applyFont="1" applyBorder="1" applyAlignment="1">
      <alignment wrapText="1"/>
    </xf>
    <xf numFmtId="38" fontId="6" fillId="0" borderId="4" xfId="4" applyNumberFormat="1" applyFont="1" applyBorder="1" applyAlignment="1">
      <alignment vertical="center"/>
    </xf>
    <xf numFmtId="38" fontId="6" fillId="0" borderId="0" xfId="4" applyNumberFormat="1" applyFont="1" applyAlignment="1">
      <alignment vertical="center"/>
    </xf>
    <xf numFmtId="38" fontId="6" fillId="0" borderId="20" xfId="4" applyNumberFormat="1" applyFont="1" applyBorder="1" applyAlignment="1">
      <alignment vertical="center"/>
    </xf>
    <xf numFmtId="0" fontId="6" fillId="0" borderId="22" xfId="4" applyFont="1" applyBorder="1"/>
    <xf numFmtId="0" fontId="11" fillId="0" borderId="16" xfId="4" applyFont="1" applyBorder="1" applyAlignment="1">
      <alignment horizontal="center" wrapText="1"/>
    </xf>
    <xf numFmtId="0" fontId="6" fillId="0" borderId="18" xfId="4" applyFont="1" applyBorder="1"/>
    <xf numFmtId="0" fontId="6" fillId="0" borderId="19" xfId="4" applyFont="1" applyBorder="1" applyAlignment="1">
      <alignment horizontal="left" wrapText="1"/>
    </xf>
    <xf numFmtId="0" fontId="6" fillId="0" borderId="24" xfId="4" applyFont="1" applyBorder="1"/>
    <xf numFmtId="0" fontId="16" fillId="0" borderId="19" xfId="4" applyFont="1" applyBorder="1"/>
    <xf numFmtId="0" fontId="11" fillId="0" borderId="25" xfId="4" applyFont="1" applyBorder="1"/>
    <xf numFmtId="38" fontId="6" fillId="0" borderId="25" xfId="4" applyNumberFormat="1" applyFont="1" applyBorder="1"/>
    <xf numFmtId="0" fontId="6" fillId="0" borderId="25" xfId="4" applyFont="1" applyBorder="1" applyAlignment="1">
      <alignment wrapText="1"/>
    </xf>
    <xf numFmtId="0" fontId="6" fillId="0" borderId="25" xfId="4" applyFont="1" applyBorder="1"/>
    <xf numFmtId="0" fontId="15" fillId="0" borderId="19" xfId="0" applyFont="1" applyBorder="1"/>
    <xf numFmtId="0" fontId="6" fillId="0" borderId="16" xfId="4" applyFont="1" applyBorder="1"/>
    <xf numFmtId="0" fontId="6" fillId="0" borderId="29" xfId="4" applyFont="1" applyBorder="1"/>
    <xf numFmtId="0" fontId="6" fillId="0" borderId="27" xfId="4" applyFont="1" applyBorder="1"/>
    <xf numFmtId="38" fontId="6" fillId="0" borderId="27" xfId="4" applyNumberFormat="1" applyFont="1" applyBorder="1"/>
    <xf numFmtId="0" fontId="6" fillId="0" borderId="28" xfId="4" applyFont="1" applyBorder="1"/>
    <xf numFmtId="169" fontId="11" fillId="0" borderId="2" xfId="1" applyNumberFormat="1" applyFont="1" applyBorder="1" applyAlignment="1">
      <alignment vertical="center"/>
    </xf>
    <xf numFmtId="0" fontId="17" fillId="0" borderId="19" xfId="0" applyFont="1" applyBorder="1"/>
    <xf numFmtId="0" fontId="21" fillId="0" borderId="21" xfId="6" applyFont="1" applyBorder="1"/>
    <xf numFmtId="0" fontId="21" fillId="0" borderId="19" xfId="6" applyFont="1" applyBorder="1"/>
    <xf numFmtId="38" fontId="6" fillId="0" borderId="13" xfId="4" applyNumberFormat="1" applyFont="1" applyBorder="1"/>
    <xf numFmtId="38" fontId="6" fillId="0" borderId="23" xfId="4" applyNumberFormat="1" applyFont="1" applyBorder="1"/>
    <xf numFmtId="170" fontId="3" fillId="0" borderId="0" xfId="1" applyNumberFormat="1" applyFont="1"/>
    <xf numFmtId="0" fontId="22" fillId="0" borderId="0" xfId="4" applyFont="1"/>
    <xf numFmtId="0" fontId="6" fillId="0" borderId="0" xfId="4" applyFont="1" applyAlignment="1">
      <alignment wrapText="1"/>
    </xf>
    <xf numFmtId="0" fontId="6" fillId="0" borderId="20" xfId="4" applyFont="1" applyBorder="1" applyAlignment="1">
      <alignment wrapText="1"/>
    </xf>
    <xf numFmtId="164" fontId="6" fillId="0" borderId="20" xfId="4" applyNumberFormat="1" applyFont="1" applyBorder="1"/>
    <xf numFmtId="0" fontId="21" fillId="0" borderId="0" xfId="6" applyFont="1"/>
    <xf numFmtId="0" fontId="11" fillId="0" borderId="17" xfId="4" applyFont="1" applyBorder="1" applyAlignment="1">
      <alignment vertical="center"/>
    </xf>
    <xf numFmtId="0" fontId="21" fillId="0" borderId="22" xfId="6" applyFont="1" applyBorder="1"/>
    <xf numFmtId="0" fontId="21" fillId="0" borderId="0" xfId="6" applyFont="1" applyBorder="1"/>
    <xf numFmtId="0" fontId="11" fillId="0" borderId="17" xfId="4" applyFont="1" applyBorder="1" applyAlignment="1">
      <alignment vertical="center" wrapText="1"/>
    </xf>
    <xf numFmtId="0" fontId="15" fillId="0" borderId="19" xfId="0" applyFont="1" applyBorder="1" applyAlignment="1">
      <alignment wrapText="1"/>
    </xf>
    <xf numFmtId="0" fontId="15" fillId="0" borderId="0" xfId="0" applyFont="1" applyAlignment="1">
      <alignment wrapText="1"/>
    </xf>
    <xf numFmtId="0" fontId="15" fillId="0" borderId="20" xfId="0" applyFont="1" applyBorder="1" applyAlignment="1">
      <alignment wrapText="1"/>
    </xf>
    <xf numFmtId="0" fontId="13" fillId="0" borderId="0" xfId="0" applyFont="1"/>
    <xf numFmtId="0" fontId="18" fillId="0" borderId="0" xfId="2" applyFont="1" applyAlignment="1">
      <alignment wrapText="1"/>
    </xf>
    <xf numFmtId="0" fontId="11" fillId="0" borderId="2" xfId="4" applyFont="1" applyBorder="1" applyAlignment="1">
      <alignment vertical="center"/>
    </xf>
    <xf numFmtId="0" fontId="11" fillId="0" borderId="2" xfId="4" applyFont="1" applyBorder="1" applyAlignment="1">
      <alignment vertical="center" wrapText="1"/>
    </xf>
    <xf numFmtId="0" fontId="11" fillId="0" borderId="26" xfId="4" applyFont="1" applyBorder="1" applyAlignment="1">
      <alignment vertical="center" wrapText="1"/>
    </xf>
    <xf numFmtId="0" fontId="6" fillId="0" borderId="19" xfId="4" applyFont="1" applyBorder="1" applyAlignment="1">
      <alignment vertical="center" wrapText="1"/>
    </xf>
    <xf numFmtId="0" fontId="26" fillId="0" borderId="0" xfId="4" applyFont="1"/>
    <xf numFmtId="0" fontId="27" fillId="0" borderId="0" xfId="4" applyFont="1"/>
    <xf numFmtId="0" fontId="20" fillId="0" borderId="3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5" fillId="0" borderId="31" xfId="0" applyFont="1" applyBorder="1" applyAlignment="1">
      <alignment vertical="center"/>
    </xf>
    <xf numFmtId="0" fontId="15" fillId="0" borderId="8" xfId="0" applyFont="1" applyBorder="1" applyAlignment="1">
      <alignment horizontal="left" vertical="center"/>
    </xf>
    <xf numFmtId="0" fontId="15" fillId="0" borderId="8" xfId="0" quotePrefix="1" applyFont="1" applyBorder="1" applyAlignment="1">
      <alignment horizontal="center" vertical="center"/>
    </xf>
    <xf numFmtId="38" fontId="15" fillId="0" borderId="8" xfId="0" applyNumberFormat="1" applyFont="1" applyBorder="1" applyAlignment="1">
      <alignment horizontal="right" vertical="center"/>
    </xf>
    <xf numFmtId="38" fontId="15" fillId="0" borderId="9" xfId="0" applyNumberFormat="1" applyFont="1" applyBorder="1" applyAlignment="1">
      <alignment horizontal="right" vertical="center"/>
    </xf>
    <xf numFmtId="0" fontId="15" fillId="0" borderId="32" xfId="0" applyFont="1" applyBorder="1" applyAlignment="1">
      <alignment vertical="center" wrapText="1"/>
    </xf>
    <xf numFmtId="0" fontId="15" fillId="0" borderId="1" xfId="0" applyFont="1" applyBorder="1" applyAlignment="1">
      <alignment vertical="center" wrapText="1"/>
    </xf>
    <xf numFmtId="38" fontId="15" fillId="0" borderId="1" xfId="0" applyNumberFormat="1" applyFont="1" applyBorder="1" applyAlignment="1">
      <alignment horizontal="right" vertical="center"/>
    </xf>
    <xf numFmtId="38" fontId="15" fillId="0" borderId="4" xfId="0" applyNumberFormat="1" applyFont="1" applyBorder="1" applyAlignment="1">
      <alignment horizontal="right" vertical="center"/>
    </xf>
    <xf numFmtId="0" fontId="15" fillId="0" borderId="1" xfId="0" quotePrefix="1" applyFont="1" applyBorder="1" applyAlignment="1">
      <alignment horizontal="center" vertical="center" wrapText="1"/>
    </xf>
    <xf numFmtId="0" fontId="30" fillId="0" borderId="1" xfId="0" applyFont="1" applyBorder="1" applyAlignment="1">
      <alignment horizontal="center" vertical="center" wrapText="1"/>
    </xf>
    <xf numFmtId="164" fontId="15" fillId="0" borderId="1" xfId="0" applyNumberFormat="1" applyFont="1" applyBorder="1" applyAlignment="1">
      <alignment horizontal="right" vertical="center"/>
    </xf>
    <xf numFmtId="164" fontId="15" fillId="0" borderId="4" xfId="0" applyNumberFormat="1" applyFont="1" applyBorder="1" applyAlignment="1">
      <alignment horizontal="right" vertical="center"/>
    </xf>
    <xf numFmtId="0" fontId="15" fillId="0" borderId="1" xfId="0" quotePrefix="1" applyFont="1" applyBorder="1" applyAlignment="1">
      <alignment horizontal="center" vertical="center"/>
    </xf>
    <xf numFmtId="0" fontId="15" fillId="0" borderId="33" xfId="0" applyFont="1" applyBorder="1" applyAlignment="1">
      <alignment vertical="center" wrapText="1"/>
    </xf>
    <xf numFmtId="0" fontId="15" fillId="0" borderId="6" xfId="0" applyFont="1" applyBorder="1" applyAlignment="1">
      <alignment vertical="center" wrapText="1"/>
    </xf>
    <xf numFmtId="0" fontId="15" fillId="0" borderId="6" xfId="0" quotePrefix="1" applyFont="1" applyBorder="1" applyAlignment="1">
      <alignment horizontal="center" vertical="center" wrapText="1"/>
    </xf>
    <xf numFmtId="38" fontId="15" fillId="0" borderId="6" xfId="0" applyNumberFormat="1" applyFont="1" applyBorder="1" applyAlignment="1">
      <alignment horizontal="right" vertical="center"/>
    </xf>
    <xf numFmtId="38" fontId="15" fillId="0" borderId="6" xfId="0" applyNumberFormat="1" applyFont="1" applyBorder="1" applyAlignment="1">
      <alignment vertical="center"/>
    </xf>
    <xf numFmtId="38" fontId="15" fillId="0" borderId="7" xfId="0" applyNumberFormat="1" applyFont="1" applyBorder="1" applyAlignment="1">
      <alignment vertical="center"/>
    </xf>
    <xf numFmtId="0" fontId="15" fillId="0" borderId="0" xfId="0" applyFont="1" applyAlignment="1">
      <alignment vertical="center"/>
    </xf>
    <xf numFmtId="38" fontId="15" fillId="0" borderId="0" xfId="0" applyNumberFormat="1" applyFont="1" applyAlignment="1">
      <alignment vertical="center"/>
    </xf>
    <xf numFmtId="0" fontId="15" fillId="0" borderId="31" xfId="0" applyFont="1" applyBorder="1" applyAlignment="1">
      <alignment vertical="center" wrapText="1"/>
    </xf>
    <xf numFmtId="0" fontId="15" fillId="0" borderId="8" xfId="0" applyFont="1" applyBorder="1" applyAlignment="1">
      <alignment vertical="center" wrapText="1"/>
    </xf>
    <xf numFmtId="38" fontId="15" fillId="0" borderId="1" xfId="0" applyNumberFormat="1" applyFont="1" applyBorder="1" applyAlignment="1">
      <alignment vertical="center"/>
    </xf>
    <xf numFmtId="38" fontId="15" fillId="0" borderId="4" xfId="0" applyNumberFormat="1" applyFont="1" applyBorder="1" applyAlignment="1">
      <alignment vertical="center"/>
    </xf>
    <xf numFmtId="169" fontId="15" fillId="0" borderId="1" xfId="1" applyNumberFormat="1" applyFont="1" applyFill="1" applyBorder="1" applyAlignment="1">
      <alignment horizontal="right" vertical="center"/>
    </xf>
    <xf numFmtId="169" fontId="15" fillId="0" borderId="4" xfId="1" applyNumberFormat="1" applyFont="1" applyFill="1" applyBorder="1" applyAlignment="1">
      <alignment horizontal="right" vertical="center"/>
    </xf>
    <xf numFmtId="38" fontId="15" fillId="0" borderId="6" xfId="0" applyNumberFormat="1" applyFont="1" applyBorder="1" applyAlignment="1">
      <alignment horizontal="right"/>
    </xf>
    <xf numFmtId="38" fontId="15" fillId="0" borderId="7" xfId="0" applyNumberFormat="1" applyFont="1" applyBorder="1" applyAlignment="1">
      <alignment horizontal="right"/>
    </xf>
    <xf numFmtId="38" fontId="11" fillId="2" borderId="2" xfId="4" applyNumberFormat="1" applyFont="1" applyFill="1" applyBorder="1" applyProtection="1">
      <protection locked="0"/>
    </xf>
    <xf numFmtId="38" fontId="6" fillId="2" borderId="13" xfId="4" applyNumberFormat="1" applyFont="1" applyFill="1" applyBorder="1" applyProtection="1">
      <protection locked="0"/>
    </xf>
    <xf numFmtId="38" fontId="6" fillId="2" borderId="23" xfId="4" applyNumberFormat="1" applyFont="1" applyFill="1" applyBorder="1" applyProtection="1">
      <protection locked="0"/>
    </xf>
    <xf numFmtId="164" fontId="6" fillId="2" borderId="1" xfId="4" applyNumberFormat="1" applyFont="1" applyFill="1" applyBorder="1" applyProtection="1">
      <protection locked="0"/>
    </xf>
    <xf numFmtId="164" fontId="6" fillId="2" borderId="4" xfId="4" applyNumberFormat="1" applyFont="1" applyFill="1" applyBorder="1" applyProtection="1">
      <protection locked="0"/>
    </xf>
    <xf numFmtId="38" fontId="6" fillId="2" borderId="1" xfId="4" applyNumberFormat="1" applyFont="1" applyFill="1" applyBorder="1" applyAlignment="1" applyProtection="1">
      <alignment vertical="center"/>
      <protection locked="0"/>
    </xf>
    <xf numFmtId="38" fontId="6" fillId="2" borderId="4" xfId="4" applyNumberFormat="1" applyFont="1" applyFill="1" applyBorder="1" applyAlignment="1" applyProtection="1">
      <alignment vertical="center"/>
      <protection locked="0"/>
    </xf>
    <xf numFmtId="38" fontId="6" fillId="2" borderId="4" xfId="4" applyNumberFormat="1" applyFont="1" applyFill="1" applyBorder="1" applyProtection="1">
      <protection locked="0"/>
    </xf>
    <xf numFmtId="38" fontId="6" fillId="2" borderId="1" xfId="4" applyNumberFormat="1" applyFont="1" applyFill="1" applyBorder="1" applyProtection="1">
      <protection locked="0"/>
    </xf>
    <xf numFmtId="0" fontId="6" fillId="2" borderId="1" xfId="4" applyFont="1" applyFill="1" applyBorder="1" applyAlignment="1" applyProtection="1">
      <alignment horizontal="center" vertical="center"/>
      <protection locked="0"/>
    </xf>
    <xf numFmtId="0" fontId="6" fillId="2" borderId="4" xfId="4" applyFont="1" applyFill="1" applyBorder="1" applyAlignment="1" applyProtection="1">
      <alignment horizontal="center" vertical="center"/>
      <protection locked="0"/>
    </xf>
    <xf numFmtId="164" fontId="11" fillId="2" borderId="2" xfId="4" applyNumberFormat="1" applyFont="1" applyFill="1" applyBorder="1" applyProtection="1">
      <protection locked="0"/>
    </xf>
    <xf numFmtId="166" fontId="9" fillId="2" borderId="1" xfId="5" applyNumberFormat="1" applyFont="1" applyFill="1" applyBorder="1" applyProtection="1">
      <protection locked="0"/>
    </xf>
    <xf numFmtId="0" fontId="6" fillId="2" borderId="2" xfId="4" applyFont="1" applyFill="1" applyBorder="1" applyProtection="1">
      <protection locked="0"/>
    </xf>
    <xf numFmtId="0" fontId="6" fillId="2" borderId="3" xfId="4" applyFont="1" applyFill="1" applyBorder="1" applyProtection="1">
      <protection locked="0"/>
    </xf>
    <xf numFmtId="165" fontId="9" fillId="2" borderId="1" xfId="5" applyNumberFormat="1" applyFont="1" applyFill="1" applyBorder="1" applyAlignment="1" applyProtection="1">
      <alignment vertical="center"/>
      <protection locked="0"/>
    </xf>
    <xf numFmtId="38" fontId="11" fillId="0" borderId="2" xfId="4" applyNumberFormat="1" applyFont="1" applyBorder="1" applyAlignment="1">
      <alignment horizontal="center" vertical="center"/>
    </xf>
    <xf numFmtId="49" fontId="8" fillId="0" borderId="0" xfId="2" applyNumberFormat="1" applyFont="1" applyAlignment="1">
      <alignment wrapText="1"/>
    </xf>
    <xf numFmtId="3" fontId="8" fillId="0" borderId="0" xfId="2" applyNumberFormat="1" applyFont="1"/>
    <xf numFmtId="0" fontId="8" fillId="4" borderId="0" xfId="2" applyFont="1" applyFill="1" applyAlignment="1">
      <alignment horizontal="center"/>
    </xf>
    <xf numFmtId="0" fontId="8" fillId="5" borderId="0" xfId="2" applyFont="1" applyFill="1" applyAlignment="1">
      <alignment horizontal="center"/>
    </xf>
    <xf numFmtId="0" fontId="8" fillId="6" borderId="0" xfId="2" applyFont="1" applyFill="1" applyAlignment="1">
      <alignment horizontal="center"/>
    </xf>
    <xf numFmtId="0" fontId="8" fillId="7" borderId="0" xfId="2" applyFont="1" applyFill="1" applyAlignment="1">
      <alignment horizontal="center"/>
    </xf>
    <xf numFmtId="49" fontId="8" fillId="4" borderId="0" xfId="2" applyNumberFormat="1" applyFont="1" applyFill="1" applyAlignment="1">
      <alignment wrapText="1"/>
    </xf>
    <xf numFmtId="49" fontId="8" fillId="5" borderId="0" xfId="2" applyNumberFormat="1" applyFont="1" applyFill="1" applyAlignment="1">
      <alignment wrapText="1"/>
    </xf>
    <xf numFmtId="49" fontId="8" fillId="6" borderId="0" xfId="2" applyNumberFormat="1" applyFont="1" applyFill="1" applyAlignment="1">
      <alignment wrapText="1"/>
    </xf>
    <xf numFmtId="49" fontId="8" fillId="7" borderId="0" xfId="2" applyNumberFormat="1" applyFont="1" applyFill="1" applyAlignment="1">
      <alignment wrapText="1"/>
    </xf>
    <xf numFmtId="3" fontId="8" fillId="4" borderId="0" xfId="2" applyNumberFormat="1" applyFont="1" applyFill="1"/>
    <xf numFmtId="168" fontId="8" fillId="5" borderId="0" xfId="2" applyNumberFormat="1" applyFont="1" applyFill="1"/>
    <xf numFmtId="3" fontId="8" fillId="6" borderId="0" xfId="2" applyNumberFormat="1" applyFont="1" applyFill="1"/>
    <xf numFmtId="168" fontId="8" fillId="6" borderId="0" xfId="2" applyNumberFormat="1" applyFont="1" applyFill="1"/>
    <xf numFmtId="3" fontId="8" fillId="7" borderId="0" xfId="2" applyNumberFormat="1" applyFont="1" applyFill="1"/>
    <xf numFmtId="3" fontId="8" fillId="5" borderId="0" xfId="2" applyNumberFormat="1" applyFont="1" applyFill="1"/>
    <xf numFmtId="14" fontId="8" fillId="0" borderId="0" xfId="2" applyNumberFormat="1" applyFont="1"/>
    <xf numFmtId="0" fontId="6" fillId="0" borderId="19" xfId="4" applyFont="1" applyBorder="1" applyAlignment="1">
      <alignment horizontal="left" wrapText="1"/>
    </xf>
    <xf numFmtId="0" fontId="6" fillId="0" borderId="0" xfId="4" applyFont="1" applyAlignment="1">
      <alignment horizontal="left" wrapText="1"/>
    </xf>
    <xf numFmtId="0" fontId="6" fillId="0" borderId="20" xfId="4" applyFont="1" applyBorder="1" applyAlignment="1">
      <alignment horizontal="left" wrapText="1"/>
    </xf>
    <xf numFmtId="0" fontId="18" fillId="0" borderId="19" xfId="4" applyFont="1" applyBorder="1" applyAlignment="1">
      <alignment horizontal="left" wrapText="1"/>
    </xf>
    <xf numFmtId="0" fontId="18" fillId="0" borderId="0" xfId="4" applyFont="1" applyAlignment="1">
      <alignment horizontal="left" wrapText="1"/>
    </xf>
    <xf numFmtId="0" fontId="18" fillId="0" borderId="20" xfId="4" applyFont="1" applyBorder="1" applyAlignment="1">
      <alignment horizontal="left" wrapText="1"/>
    </xf>
    <xf numFmtId="0" fontId="18" fillId="0" borderId="21" xfId="4" applyFont="1" applyBorder="1" applyAlignment="1">
      <alignment horizontal="left" wrapText="1"/>
    </xf>
    <xf numFmtId="0" fontId="18" fillId="0" borderId="22" xfId="4" applyFont="1" applyBorder="1" applyAlignment="1">
      <alignment horizontal="left" wrapText="1"/>
    </xf>
    <xf numFmtId="0" fontId="18" fillId="0" borderId="24" xfId="4" applyFont="1" applyBorder="1" applyAlignment="1">
      <alignment horizontal="left" wrapText="1"/>
    </xf>
    <xf numFmtId="0" fontId="6" fillId="0" borderId="21" xfId="4" applyFont="1" applyBorder="1" applyAlignment="1">
      <alignment horizontal="left" wrapText="1"/>
    </xf>
    <xf numFmtId="0" fontId="6" fillId="0" borderId="22" xfId="4" applyFont="1" applyBorder="1" applyAlignment="1">
      <alignment horizontal="left" wrapText="1"/>
    </xf>
    <xf numFmtId="0" fontId="6" fillId="0" borderId="24" xfId="4" applyFont="1" applyBorder="1" applyAlignment="1">
      <alignment horizontal="left" wrapText="1"/>
    </xf>
    <xf numFmtId="0" fontId="15" fillId="0" borderId="21" xfId="0" applyFont="1" applyBorder="1" applyAlignment="1">
      <alignment horizontal="left"/>
    </xf>
    <xf numFmtId="0" fontId="15" fillId="0" borderId="22" xfId="0" applyFont="1" applyBorder="1" applyAlignment="1">
      <alignment horizontal="left"/>
    </xf>
    <xf numFmtId="0" fontId="15" fillId="0" borderId="24" xfId="0" applyFont="1" applyBorder="1" applyAlignment="1">
      <alignment horizontal="left"/>
    </xf>
    <xf numFmtId="0" fontId="6" fillId="0" borderId="19" xfId="4" applyFont="1" applyBorder="1" applyAlignment="1">
      <alignment horizontal="left" vertical="center" wrapText="1"/>
    </xf>
    <xf numFmtId="0" fontId="6" fillId="0" borderId="0" xfId="4" applyFont="1" applyAlignment="1">
      <alignment horizontal="left" vertical="center" wrapText="1"/>
    </xf>
    <xf numFmtId="0" fontId="6" fillId="0" borderId="20" xfId="4" applyFont="1" applyBorder="1" applyAlignment="1">
      <alignment horizontal="left" vertical="center" wrapText="1"/>
    </xf>
    <xf numFmtId="0" fontId="21" fillId="0" borderId="19" xfId="6" applyFont="1" applyBorder="1" applyAlignment="1">
      <alignment horizontal="left" wrapText="1"/>
    </xf>
    <xf numFmtId="0" fontId="21" fillId="0" borderId="0" xfId="6" applyFont="1" applyBorder="1" applyAlignment="1">
      <alignment horizontal="left" wrapText="1"/>
    </xf>
    <xf numFmtId="0" fontId="21" fillId="0" borderId="20" xfId="6" applyFont="1" applyBorder="1" applyAlignment="1">
      <alignment horizontal="left" wrapText="1"/>
    </xf>
    <xf numFmtId="0" fontId="15" fillId="0" borderId="21" xfId="0" applyFont="1" applyBorder="1" applyAlignment="1">
      <alignment horizontal="left" wrapText="1"/>
    </xf>
    <xf numFmtId="0" fontId="15" fillId="0" borderId="22" xfId="0" applyFont="1" applyBorder="1" applyAlignment="1">
      <alignment horizontal="left" wrapText="1"/>
    </xf>
    <xf numFmtId="0" fontId="15" fillId="0" borderId="24" xfId="0" applyFont="1" applyBorder="1" applyAlignment="1">
      <alignment horizontal="left" wrapText="1"/>
    </xf>
    <xf numFmtId="0" fontId="6" fillId="0" borderId="19" xfId="4" applyFont="1" applyBorder="1" applyAlignment="1">
      <alignment wrapText="1"/>
    </xf>
    <xf numFmtId="0" fontId="6" fillId="0" borderId="0" xfId="4" applyFont="1" applyAlignment="1">
      <alignment wrapText="1"/>
    </xf>
    <xf numFmtId="0" fontId="6" fillId="0" borderId="20" xfId="4" applyFont="1" applyBorder="1" applyAlignment="1">
      <alignment wrapText="1"/>
    </xf>
    <xf numFmtId="0" fontId="11" fillId="2" borderId="36" xfId="4" applyFont="1" applyFill="1" applyBorder="1" applyAlignment="1">
      <alignment horizontal="center"/>
    </xf>
    <xf numFmtId="0" fontId="11" fillId="2" borderId="34" xfId="4" applyFont="1" applyFill="1" applyBorder="1" applyAlignment="1">
      <alignment horizontal="center"/>
    </xf>
    <xf numFmtId="0" fontId="11" fillId="2" borderId="35" xfId="4" applyFont="1" applyFill="1" applyBorder="1" applyAlignment="1">
      <alignment horizontal="center"/>
    </xf>
    <xf numFmtId="0" fontId="22" fillId="0" borderId="0" xfId="4" applyFont="1" applyAlignment="1">
      <alignment horizontal="center"/>
    </xf>
    <xf numFmtId="0" fontId="31" fillId="0" borderId="0" xfId="4" applyFont="1" applyAlignment="1">
      <alignment horizontal="center"/>
    </xf>
    <xf numFmtId="0" fontId="21" fillId="0" borderId="21" xfId="6" applyFont="1" applyBorder="1" applyAlignment="1">
      <alignment horizontal="left" wrapText="1"/>
    </xf>
    <xf numFmtId="0" fontId="21" fillId="0" borderId="22" xfId="6" applyFont="1" applyBorder="1" applyAlignment="1">
      <alignment horizontal="left" wrapText="1"/>
    </xf>
    <xf numFmtId="0" fontId="21" fillId="0" borderId="24" xfId="6" applyFont="1" applyBorder="1" applyAlignment="1">
      <alignment horizontal="left" wrapText="1"/>
    </xf>
    <xf numFmtId="0" fontId="15" fillId="0" borderId="21"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6" fillId="0" borderId="19" xfId="4" applyFont="1" applyBorder="1" applyAlignment="1" applyProtection="1">
      <alignment horizontal="left" wrapText="1"/>
      <protection locked="0"/>
    </xf>
    <xf numFmtId="0" fontId="6" fillId="0" borderId="0" xfId="4" applyFont="1" applyAlignment="1" applyProtection="1">
      <alignment horizontal="left" wrapText="1"/>
      <protection locked="0"/>
    </xf>
    <xf numFmtId="0" fontId="6" fillId="0" borderId="20" xfId="4" applyFont="1" applyBorder="1" applyAlignment="1" applyProtection="1">
      <alignment horizontal="left" wrapText="1"/>
      <protection locked="0"/>
    </xf>
    <xf numFmtId="0" fontId="6" fillId="0" borderId="21" xfId="4" applyFont="1" applyBorder="1" applyAlignment="1" applyProtection="1">
      <alignment horizontal="left" wrapText="1"/>
      <protection locked="0"/>
    </xf>
    <xf numFmtId="0" fontId="6" fillId="0" borderId="22" xfId="4" applyFont="1" applyBorder="1" applyAlignment="1" applyProtection="1">
      <alignment horizontal="left" wrapText="1"/>
      <protection locked="0"/>
    </xf>
    <xf numFmtId="0" fontId="6" fillId="0" borderId="24" xfId="4" applyFont="1" applyBorder="1" applyAlignment="1" applyProtection="1">
      <alignment horizontal="left" wrapText="1"/>
      <protection locked="0"/>
    </xf>
    <xf numFmtId="0" fontId="6" fillId="0" borderId="19" xfId="4" applyFont="1" applyBorder="1" applyAlignment="1">
      <alignment horizontal="left"/>
    </xf>
    <xf numFmtId="0" fontId="6" fillId="0" borderId="0" xfId="4" applyFont="1" applyAlignment="1">
      <alignment horizontal="left"/>
    </xf>
    <xf numFmtId="0" fontId="6" fillId="0" borderId="20" xfId="4" applyFont="1" applyBorder="1" applyAlignment="1">
      <alignment horizontal="left"/>
    </xf>
    <xf numFmtId="0" fontId="15" fillId="0" borderId="19" xfId="0" applyFont="1" applyBorder="1" applyAlignment="1">
      <alignment horizontal="left" wrapText="1"/>
    </xf>
    <xf numFmtId="0" fontId="15" fillId="0" borderId="0" xfId="0" applyFont="1" applyAlignment="1">
      <alignment horizontal="left" wrapText="1"/>
    </xf>
    <xf numFmtId="0" fontId="15" fillId="0" borderId="20" xfId="0" applyFont="1" applyBorder="1" applyAlignment="1">
      <alignment horizontal="left" wrapText="1"/>
    </xf>
    <xf numFmtId="0" fontId="15" fillId="0" borderId="0" xfId="0" applyFont="1" applyAlignment="1">
      <alignment horizontal="left"/>
    </xf>
    <xf numFmtId="0" fontId="28" fillId="0" borderId="0" xfId="0" applyFont="1" applyAlignment="1">
      <alignment horizontal="center"/>
    </xf>
    <xf numFmtId="0" fontId="29" fillId="0" borderId="0" xfId="4" applyFont="1" applyAlignment="1">
      <alignment horizontal="center"/>
    </xf>
    <xf numFmtId="0" fontId="18" fillId="0" borderId="0" xfId="2" applyFont="1" applyAlignment="1">
      <alignment horizontal="left" wrapText="1"/>
    </xf>
  </cellXfs>
  <cellStyles count="7">
    <cellStyle name="Comma 2" xfId="5" xr:uid="{B17953F7-3199-48E6-847C-8943DB33261E}"/>
    <cellStyle name="Hyperlink" xfId="6" builtinId="8"/>
    <cellStyle name="Hyperlink 2" xfId="3" xr:uid="{51FEA137-CD9C-4C27-804C-577EA4E4B297}"/>
    <cellStyle name="Normal" xfId="0" builtinId="0"/>
    <cellStyle name="Normal 2" xfId="2" xr:uid="{1C1E5631-0E9E-4222-953B-C6EAAD7F6813}"/>
    <cellStyle name="Normal 3" xfId="4" xr:uid="{4EAF1533-112F-43D2-8FAF-41D68734982D}"/>
    <cellStyle name="Percent" xfId="1" builtinId="5"/>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0CC03CB-E8F9-4161-B171-E9940F1A935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questarorg-my.sharepoint.com/personal/john_tamburello_questar_org/Documents/Downloads/Copy-of-2022-23-Building-Transportation-and-BOCES-Aid-for-Capital-Levy-Exclusion-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actor Sheet"/>
      <sheetName val="BT222-3"/>
    </sheetNames>
    <sheetDataSet>
      <sheetData sheetId="0"/>
      <sheetData sheetId="1"/>
      <sheetData sheetId="2">
        <row r="3">
          <cell r="A3" t="str">
            <v>010100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osc.state.ny.us/files/local-government/property-tax-cap/pdf/inflation-and-allowable-levy-growth-factors.pdf" TargetMode="External"/><Relationship Id="rId7" Type="http://schemas.openxmlformats.org/officeDocument/2006/relationships/hyperlink" Target="https://www.nystrs.org/getmedia/89594252-0bb2-4676-81eb-8e94891148a7/bull2024-14.pdf" TargetMode="External"/><Relationship Id="rId2" Type="http://schemas.openxmlformats.org/officeDocument/2006/relationships/hyperlink" Target="https://www.tax.ny.gov/research/property/cap.htm" TargetMode="External"/><Relationship Id="rId1" Type="http://schemas.openxmlformats.org/officeDocument/2006/relationships/hyperlink" Target="https://www.osc.state.ny.us/files/local-government/publications/pdf/2011_12taxcapreserve.pdf" TargetMode="External"/><Relationship Id="rId6" Type="http://schemas.openxmlformats.org/officeDocument/2006/relationships/hyperlink" Target="https://www.osc.ny.gov/press/releases/2024/09/dinapoli-nyslrs-announces-employer-contribution-rates-2025-26" TargetMode="External"/><Relationship Id="rId5" Type="http://schemas.openxmlformats.org/officeDocument/2006/relationships/hyperlink" Target="https://www.osc.state.ny.us/files/local-government/property-tax-cap/pdf/retire-exclusions-schools.pdf" TargetMode="External"/><Relationship Id="rId10" Type="http://schemas.openxmlformats.org/officeDocument/2006/relationships/comments" Target="../comments1.xml"/><Relationship Id="rId4" Type="http://schemas.openxmlformats.org/officeDocument/2006/relationships/hyperlink" Target="https://www.osc.state.ny.us/files/local-government/property-tax-cap/pdf/exclusion_example.pdf"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55C0B-750E-4011-A910-68B4112CA90A}">
  <sheetPr>
    <tabColor rgb="FFFFC000"/>
  </sheetPr>
  <dimension ref="B1:O364"/>
  <sheetViews>
    <sheetView showGridLines="0" tabSelected="1" zoomScaleNormal="100" workbookViewId="0">
      <selection activeCell="B2" sqref="B2"/>
    </sheetView>
  </sheetViews>
  <sheetFormatPr defaultColWidth="9.1796875" defaultRowHeight="15.5" x14ac:dyDescent="0.35"/>
  <cols>
    <col min="1" max="1" width="2.7265625" style="44" customWidth="1"/>
    <col min="2" max="2" width="63.7265625" style="3" customWidth="1"/>
    <col min="3" max="3" width="20.7265625" style="3" customWidth="1"/>
    <col min="4" max="4" width="3.7265625" style="3" customWidth="1"/>
    <col min="5" max="5" width="20.7265625" style="3" customWidth="1"/>
    <col min="6" max="6" width="3.7265625" style="3" customWidth="1"/>
    <col min="7" max="7" width="20.7265625" style="3" customWidth="1"/>
    <col min="8" max="8" width="3.7265625" style="3" customWidth="1"/>
    <col min="9" max="9" width="20.7265625" style="3" customWidth="1"/>
    <col min="10" max="10" width="3.7265625" style="3" customWidth="1"/>
    <col min="11" max="11" width="20.7265625" style="3" customWidth="1"/>
    <col min="12" max="12" width="3.7265625" style="3" customWidth="1"/>
    <col min="13" max="13" width="20.7265625" style="3" customWidth="1"/>
    <col min="14" max="14" width="2.7265625" style="44" customWidth="1"/>
    <col min="15" max="16384" width="9.1796875" style="44"/>
  </cols>
  <sheetData>
    <row r="1" spans="2:13" ht="16" thickBot="1" x14ac:dyDescent="0.4">
      <c r="B1" s="51" t="s">
        <v>1554</v>
      </c>
      <c r="C1" s="51"/>
      <c r="D1" s="51"/>
    </row>
    <row r="2" spans="2:13" ht="16" thickBot="1" x14ac:dyDescent="0.4">
      <c r="B2" s="152" t="s">
        <v>203</v>
      </c>
      <c r="C2" s="98" t="s">
        <v>1558</v>
      </c>
      <c r="E2" s="30"/>
    </row>
    <row r="3" spans="2:13" x14ac:dyDescent="0.35">
      <c r="E3" s="30"/>
    </row>
    <row r="4" spans="2:13" x14ac:dyDescent="0.35">
      <c r="B4" s="51" t="s">
        <v>1713</v>
      </c>
      <c r="C4" s="51"/>
      <c r="D4" s="51"/>
      <c r="E4" s="30"/>
    </row>
    <row r="5" spans="2:13" x14ac:dyDescent="0.35">
      <c r="B5" s="3" t="str">
        <f>VLOOKUP(B2,'Validation List'!A2:B674,2,FALSE)</f>
        <v>ALBANY</v>
      </c>
      <c r="E5" s="30"/>
    </row>
    <row r="7" spans="2:13" x14ac:dyDescent="0.35">
      <c r="B7" s="53" t="s">
        <v>1650</v>
      </c>
      <c r="C7" s="200" t="s">
        <v>1710</v>
      </c>
      <c r="D7" s="201"/>
      <c r="E7" s="202"/>
    </row>
    <row r="8" spans="2:13" ht="16" thickBot="1" x14ac:dyDescent="0.4"/>
    <row r="9" spans="2:13" ht="19.5" customHeight="1" thickBot="1" x14ac:dyDescent="0.4">
      <c r="B9" s="100" t="s">
        <v>1761</v>
      </c>
      <c r="C9" s="91"/>
      <c r="D9" s="91"/>
      <c r="E9" s="56"/>
      <c r="F9" s="56"/>
      <c r="G9" s="56"/>
      <c r="H9" s="56"/>
      <c r="I9" s="56"/>
      <c r="J9" s="56"/>
      <c r="K9" s="56"/>
      <c r="L9" s="56"/>
      <c r="M9" s="65"/>
    </row>
    <row r="10" spans="2:13" ht="84" customHeight="1" thickBot="1" x14ac:dyDescent="0.4">
      <c r="B10" s="34" t="s">
        <v>1613</v>
      </c>
      <c r="C10" s="5" t="s">
        <v>1851</v>
      </c>
      <c r="D10" s="5"/>
      <c r="E10" s="5" t="s">
        <v>1632</v>
      </c>
      <c r="G10" s="5" t="s">
        <v>1633</v>
      </c>
      <c r="I10" s="5" t="s">
        <v>1829</v>
      </c>
      <c r="K10" s="5" t="s">
        <v>1830</v>
      </c>
      <c r="M10" s="35" t="s">
        <v>1894</v>
      </c>
    </row>
    <row r="11" spans="2:13" ht="16" thickBot="1" x14ac:dyDescent="0.4">
      <c r="B11" s="36" t="s">
        <v>1576</v>
      </c>
      <c r="C11" s="139">
        <v>0</v>
      </c>
      <c r="D11" s="36"/>
      <c r="E11" s="7">
        <f>C320</f>
        <v>0</v>
      </c>
      <c r="F11" s="4"/>
      <c r="G11" s="7">
        <f>E320</f>
        <v>0</v>
      </c>
      <c r="H11" s="4"/>
      <c r="I11" s="7">
        <f>G320</f>
        <v>0</v>
      </c>
      <c r="J11" s="4"/>
      <c r="K11" s="7">
        <f>I320</f>
        <v>0</v>
      </c>
      <c r="L11" s="4"/>
      <c r="M11" s="7">
        <f>K320</f>
        <v>0</v>
      </c>
    </row>
    <row r="12" spans="2:13" x14ac:dyDescent="0.35">
      <c r="B12" s="36"/>
      <c r="M12" s="38"/>
    </row>
    <row r="13" spans="2:13" x14ac:dyDescent="0.35">
      <c r="B13" s="80" t="s">
        <v>1609</v>
      </c>
      <c r="C13" s="45"/>
      <c r="D13" s="45"/>
      <c r="M13" s="38"/>
    </row>
    <row r="14" spans="2:13" x14ac:dyDescent="0.35">
      <c r="B14" s="73" t="s">
        <v>1762</v>
      </c>
      <c r="C14" s="45"/>
      <c r="D14" s="45"/>
      <c r="M14" s="38"/>
    </row>
    <row r="15" spans="2:13" x14ac:dyDescent="0.35">
      <c r="B15" s="80"/>
      <c r="C15" s="45"/>
      <c r="D15" s="45"/>
      <c r="M15" s="38"/>
    </row>
    <row r="16" spans="2:13" ht="15.75" customHeight="1" x14ac:dyDescent="0.35">
      <c r="B16" s="173" t="s">
        <v>1917</v>
      </c>
      <c r="C16" s="174"/>
      <c r="D16" s="174"/>
      <c r="E16" s="174"/>
      <c r="F16" s="174"/>
      <c r="G16" s="174"/>
      <c r="H16" s="174"/>
      <c r="I16" s="174"/>
      <c r="J16" s="174"/>
      <c r="K16" s="174"/>
      <c r="L16" s="174"/>
      <c r="M16" s="175"/>
    </row>
    <row r="17" spans="2:13" ht="15.75" customHeight="1" thickBot="1" x14ac:dyDescent="0.4">
      <c r="B17" s="182"/>
      <c r="C17" s="183"/>
      <c r="D17" s="183"/>
      <c r="E17" s="183"/>
      <c r="F17" s="183"/>
      <c r="G17" s="183"/>
      <c r="H17" s="183"/>
      <c r="I17" s="183"/>
      <c r="J17" s="183"/>
      <c r="K17" s="183"/>
      <c r="L17" s="183"/>
      <c r="M17" s="184"/>
    </row>
    <row r="18" spans="2:13" ht="16" thickBot="1" x14ac:dyDescent="0.4"/>
    <row r="19" spans="2:13" ht="19.5" customHeight="1" thickBot="1" x14ac:dyDescent="0.4">
      <c r="B19" s="100" t="s">
        <v>1760</v>
      </c>
      <c r="C19" s="91"/>
      <c r="D19" s="91"/>
      <c r="E19" s="56"/>
      <c r="F19" s="56"/>
      <c r="G19" s="56"/>
      <c r="H19" s="56"/>
      <c r="I19" s="56"/>
      <c r="J19" s="56"/>
      <c r="K19" s="56"/>
      <c r="L19" s="56"/>
      <c r="M19" s="65"/>
    </row>
    <row r="20" spans="2:13" ht="99" customHeight="1" thickBot="1" x14ac:dyDescent="0.4">
      <c r="B20" s="34" t="s">
        <v>1613</v>
      </c>
      <c r="C20" s="5" t="s">
        <v>1850</v>
      </c>
      <c r="E20" s="5" t="s">
        <v>1634</v>
      </c>
      <c r="G20" s="5" t="s">
        <v>1635</v>
      </c>
      <c r="I20" s="5" t="s">
        <v>1828</v>
      </c>
      <c r="K20" s="5" t="s">
        <v>1872</v>
      </c>
      <c r="M20" s="35" t="s">
        <v>1893</v>
      </c>
    </row>
    <row r="21" spans="2:13" ht="16" thickBot="1" x14ac:dyDescent="0.4">
      <c r="B21" s="36" t="s">
        <v>1708</v>
      </c>
      <c r="C21" s="139">
        <v>0</v>
      </c>
      <c r="D21" s="4"/>
      <c r="E21" s="7">
        <f>C32</f>
        <v>0</v>
      </c>
      <c r="F21" s="4"/>
      <c r="G21" s="7">
        <f>E32</f>
        <v>0</v>
      </c>
      <c r="H21" s="4"/>
      <c r="I21" s="7">
        <f>G32</f>
        <v>0</v>
      </c>
      <c r="J21" s="4"/>
      <c r="K21" s="7">
        <f>I32</f>
        <v>0</v>
      </c>
      <c r="L21" s="4"/>
      <c r="M21" s="7">
        <f>K32</f>
        <v>0</v>
      </c>
    </row>
    <row r="22" spans="2:13" x14ac:dyDescent="0.35">
      <c r="B22" s="36"/>
      <c r="M22" s="38"/>
    </row>
    <row r="23" spans="2:13" x14ac:dyDescent="0.35">
      <c r="B23" s="80" t="s">
        <v>1609</v>
      </c>
      <c r="C23" s="45"/>
      <c r="D23" s="45"/>
      <c r="M23" s="38"/>
    </row>
    <row r="24" spans="2:13" x14ac:dyDescent="0.35">
      <c r="B24" s="73" t="s">
        <v>1763</v>
      </c>
      <c r="C24" s="45"/>
      <c r="D24" s="45"/>
      <c r="M24" s="38"/>
    </row>
    <row r="25" spans="2:13" x14ac:dyDescent="0.35">
      <c r="B25" s="80"/>
      <c r="C25" s="45"/>
      <c r="D25" s="45"/>
      <c r="M25" s="38"/>
    </row>
    <row r="26" spans="2:13" ht="15.75" customHeight="1" thickBot="1" x14ac:dyDescent="0.4">
      <c r="B26" s="185" t="s">
        <v>1645</v>
      </c>
      <c r="C26" s="186"/>
      <c r="D26" s="186"/>
      <c r="E26" s="186"/>
      <c r="F26" s="186"/>
      <c r="G26" s="186"/>
      <c r="H26" s="186"/>
      <c r="I26" s="186"/>
      <c r="J26" s="186"/>
      <c r="K26" s="186"/>
      <c r="L26" s="186"/>
      <c r="M26" s="187"/>
    </row>
    <row r="27" spans="2:13" ht="16" thickBot="1" x14ac:dyDescent="0.4">
      <c r="G27" s="4"/>
    </row>
    <row r="28" spans="2:13" ht="19.5" customHeight="1" thickBot="1" x14ac:dyDescent="0.4">
      <c r="B28" s="100" t="s">
        <v>1759</v>
      </c>
      <c r="C28" s="91"/>
      <c r="D28" s="91"/>
      <c r="E28" s="56"/>
      <c r="F28" s="56"/>
      <c r="G28" s="56"/>
      <c r="H28" s="56"/>
      <c r="I28" s="56"/>
      <c r="J28" s="56"/>
      <c r="K28" s="56"/>
      <c r="L28" s="56"/>
      <c r="M28" s="65"/>
    </row>
    <row r="29" spans="2:13" ht="70.5" customHeight="1" x14ac:dyDescent="0.35">
      <c r="B29" s="34" t="s">
        <v>1613</v>
      </c>
      <c r="C29" s="5" t="s">
        <v>1834</v>
      </c>
      <c r="E29" s="5" t="s">
        <v>1586</v>
      </c>
      <c r="G29" s="5" t="s">
        <v>1587</v>
      </c>
      <c r="I29" s="5" t="s">
        <v>1812</v>
      </c>
      <c r="K29" s="5" t="s">
        <v>1856</v>
      </c>
      <c r="M29" s="35" t="s">
        <v>1877</v>
      </c>
    </row>
    <row r="30" spans="2:13" x14ac:dyDescent="0.35">
      <c r="B30" s="36" t="s">
        <v>2</v>
      </c>
      <c r="C30" s="147">
        <v>0</v>
      </c>
      <c r="D30" s="4"/>
      <c r="E30" s="147">
        <v>0</v>
      </c>
      <c r="F30" s="4"/>
      <c r="G30" s="147">
        <v>0</v>
      </c>
      <c r="H30" s="4"/>
      <c r="I30" s="147">
        <v>0</v>
      </c>
      <c r="J30" s="4"/>
      <c r="K30" s="147">
        <v>0</v>
      </c>
      <c r="L30" s="4"/>
      <c r="M30" s="146">
        <v>0</v>
      </c>
    </row>
    <row r="31" spans="2:13" ht="16" thickBot="1" x14ac:dyDescent="0.4">
      <c r="B31" s="36" t="s">
        <v>1580</v>
      </c>
      <c r="C31" s="147">
        <v>0</v>
      </c>
      <c r="D31" s="4"/>
      <c r="E31" s="147">
        <v>0</v>
      </c>
      <c r="F31" s="4"/>
      <c r="G31" s="147">
        <v>0</v>
      </c>
      <c r="H31" s="4"/>
      <c r="I31" s="147">
        <v>0</v>
      </c>
      <c r="J31" s="4"/>
      <c r="K31" s="147">
        <v>0</v>
      </c>
      <c r="L31" s="4"/>
      <c r="M31" s="146">
        <v>0</v>
      </c>
    </row>
    <row r="32" spans="2:13" ht="16" thickBot="1" x14ac:dyDescent="0.4">
      <c r="B32" s="36" t="s">
        <v>1579</v>
      </c>
      <c r="C32" s="7">
        <f>SUM(C30:C31)</f>
        <v>0</v>
      </c>
      <c r="D32" s="4"/>
      <c r="E32" s="7">
        <f>SUM(E30:E31)</f>
        <v>0</v>
      </c>
      <c r="F32" s="4"/>
      <c r="G32" s="7">
        <f>SUM(G30:G31)</f>
        <v>0</v>
      </c>
      <c r="H32" s="4"/>
      <c r="I32" s="7">
        <f>SUM(I30:I31)</f>
        <v>0</v>
      </c>
      <c r="J32" s="4"/>
      <c r="K32" s="7">
        <f>SUM(K30:K31)</f>
        <v>0</v>
      </c>
      <c r="L32" s="4"/>
      <c r="M32" s="7">
        <f>SUM(M30:M31)</f>
        <v>0</v>
      </c>
    </row>
    <row r="33" spans="2:13" x14ac:dyDescent="0.35">
      <c r="B33" s="36"/>
      <c r="M33" s="38"/>
    </row>
    <row r="34" spans="2:13" x14ac:dyDescent="0.35">
      <c r="B34" s="80" t="s">
        <v>1609</v>
      </c>
      <c r="C34" s="45"/>
      <c r="D34" s="45"/>
      <c r="M34" s="38"/>
    </row>
    <row r="35" spans="2:13" x14ac:dyDescent="0.35">
      <c r="B35" s="73" t="s">
        <v>1763</v>
      </c>
      <c r="C35" s="45"/>
      <c r="D35" s="45"/>
      <c r="M35" s="38"/>
    </row>
    <row r="36" spans="2:13" x14ac:dyDescent="0.35">
      <c r="B36" s="80"/>
      <c r="C36" s="45"/>
      <c r="D36" s="45"/>
      <c r="M36" s="38"/>
    </row>
    <row r="37" spans="2:13" x14ac:dyDescent="0.35">
      <c r="B37" s="73" t="s">
        <v>1686</v>
      </c>
      <c r="C37" s="44"/>
      <c r="D37" s="44"/>
      <c r="M37" s="38"/>
    </row>
    <row r="38" spans="2:13" x14ac:dyDescent="0.35">
      <c r="B38" s="80"/>
      <c r="C38" s="45"/>
      <c r="D38" s="45"/>
      <c r="M38" s="38"/>
    </row>
    <row r="39" spans="2:13" ht="15" customHeight="1" x14ac:dyDescent="0.35">
      <c r="B39" s="173" t="s">
        <v>1611</v>
      </c>
      <c r="C39" s="174"/>
      <c r="D39" s="174"/>
      <c r="E39" s="174"/>
      <c r="F39" s="174"/>
      <c r="G39" s="174"/>
      <c r="H39" s="174"/>
      <c r="I39" s="174"/>
      <c r="J39" s="174"/>
      <c r="K39" s="174"/>
      <c r="L39" s="174"/>
      <c r="M39" s="175"/>
    </row>
    <row r="40" spans="2:13" ht="15" customHeight="1" x14ac:dyDescent="0.35">
      <c r="B40" s="173"/>
      <c r="C40" s="174"/>
      <c r="D40" s="174"/>
      <c r="E40" s="174"/>
      <c r="F40" s="174"/>
      <c r="G40" s="174"/>
      <c r="H40" s="174"/>
      <c r="I40" s="174"/>
      <c r="J40" s="174"/>
      <c r="K40" s="174"/>
      <c r="L40" s="174"/>
      <c r="M40" s="175"/>
    </row>
    <row r="41" spans="2:13" x14ac:dyDescent="0.35">
      <c r="B41" s="173" t="s">
        <v>1612</v>
      </c>
      <c r="C41" s="174"/>
      <c r="D41" s="174"/>
      <c r="E41" s="174"/>
      <c r="F41" s="174"/>
      <c r="G41" s="174"/>
      <c r="H41" s="174"/>
      <c r="I41" s="174"/>
      <c r="J41" s="174"/>
      <c r="K41" s="174"/>
      <c r="L41" s="174"/>
      <c r="M41" s="175"/>
    </row>
    <row r="42" spans="2:13" x14ac:dyDescent="0.35">
      <c r="B42" s="173"/>
      <c r="C42" s="174"/>
      <c r="D42" s="174"/>
      <c r="E42" s="174"/>
      <c r="F42" s="174"/>
      <c r="G42" s="174"/>
      <c r="H42" s="174"/>
      <c r="I42" s="174"/>
      <c r="J42" s="174"/>
      <c r="K42" s="174"/>
      <c r="L42" s="174"/>
      <c r="M42" s="175"/>
    </row>
    <row r="43" spans="2:13" x14ac:dyDescent="0.35">
      <c r="B43" s="173"/>
      <c r="C43" s="174"/>
      <c r="D43" s="174"/>
      <c r="E43" s="174"/>
      <c r="F43" s="174"/>
      <c r="G43" s="174"/>
      <c r="H43" s="174"/>
      <c r="I43" s="174"/>
      <c r="J43" s="174"/>
      <c r="K43" s="174"/>
      <c r="L43" s="174"/>
      <c r="M43" s="175"/>
    </row>
    <row r="44" spans="2:13" x14ac:dyDescent="0.35">
      <c r="B44" s="36"/>
      <c r="M44" s="38"/>
    </row>
    <row r="45" spans="2:13" ht="16" thickBot="1" x14ac:dyDescent="0.4">
      <c r="B45" s="81" t="s">
        <v>1610</v>
      </c>
      <c r="C45" s="92"/>
      <c r="D45" s="92"/>
      <c r="E45" s="63"/>
      <c r="F45" s="63"/>
      <c r="G45" s="63"/>
      <c r="H45" s="63"/>
      <c r="I45" s="63"/>
      <c r="J45" s="63"/>
      <c r="K45" s="63"/>
      <c r="L45" s="63"/>
      <c r="M45" s="67"/>
    </row>
    <row r="46" spans="2:13" ht="16" thickBot="1" x14ac:dyDescent="0.4"/>
    <row r="47" spans="2:13" ht="19.5" customHeight="1" thickBot="1" x14ac:dyDescent="0.4">
      <c r="B47" s="100" t="s">
        <v>1758</v>
      </c>
      <c r="C47" s="91"/>
      <c r="D47" s="91"/>
      <c r="E47" s="56"/>
      <c r="F47" s="56"/>
      <c r="G47" s="56"/>
      <c r="H47" s="56"/>
      <c r="I47" s="56"/>
      <c r="J47" s="56"/>
      <c r="K47" s="56"/>
      <c r="L47" s="56"/>
      <c r="M47" s="65"/>
    </row>
    <row r="48" spans="2:13" ht="80.25" customHeight="1" thickBot="1" x14ac:dyDescent="0.4">
      <c r="B48" s="34" t="s">
        <v>1613</v>
      </c>
      <c r="C48" s="5" t="s">
        <v>1849</v>
      </c>
      <c r="E48" s="5" t="s">
        <v>1584</v>
      </c>
      <c r="G48" s="5" t="s">
        <v>1585</v>
      </c>
      <c r="I48" s="5" t="s">
        <v>1827</v>
      </c>
      <c r="K48" s="5" t="s">
        <v>1871</v>
      </c>
      <c r="M48" s="35" t="s">
        <v>1892</v>
      </c>
    </row>
    <row r="49" spans="2:13" ht="16" thickBot="1" x14ac:dyDescent="0.4">
      <c r="B49" s="36" t="s">
        <v>1557</v>
      </c>
      <c r="C49" s="150">
        <v>1</v>
      </c>
      <c r="D49" s="33"/>
      <c r="E49" s="150">
        <v>1</v>
      </c>
      <c r="F49" s="33"/>
      <c r="G49" s="150">
        <v>1</v>
      </c>
      <c r="H49" s="33"/>
      <c r="I49" s="150">
        <v>1</v>
      </c>
      <c r="J49" s="33"/>
      <c r="K49" s="150">
        <v>1</v>
      </c>
      <c r="L49" s="33"/>
      <c r="M49" s="150">
        <v>1</v>
      </c>
    </row>
    <row r="50" spans="2:13" x14ac:dyDescent="0.35">
      <c r="B50" s="36"/>
      <c r="M50" s="38"/>
    </row>
    <row r="51" spans="2:13" x14ac:dyDescent="0.35">
      <c r="B51" s="68" t="s">
        <v>1609</v>
      </c>
      <c r="C51" s="51"/>
      <c r="D51" s="51"/>
      <c r="M51" s="38"/>
    </row>
    <row r="52" spans="2:13" x14ac:dyDescent="0.35">
      <c r="B52" s="73" t="s">
        <v>1764</v>
      </c>
      <c r="C52" s="51"/>
      <c r="D52" s="51"/>
      <c r="M52" s="38"/>
    </row>
    <row r="53" spans="2:13" x14ac:dyDescent="0.35">
      <c r="B53" s="68"/>
      <c r="C53" s="51"/>
      <c r="D53" s="51"/>
      <c r="M53" s="38"/>
    </row>
    <row r="54" spans="2:13" x14ac:dyDescent="0.35">
      <c r="B54" s="36" t="s">
        <v>1616</v>
      </c>
      <c r="G54" s="4"/>
      <c r="M54" s="38"/>
    </row>
    <row r="55" spans="2:13" x14ac:dyDescent="0.35">
      <c r="B55" s="82" t="s">
        <v>1614</v>
      </c>
      <c r="C55" s="93"/>
      <c r="D55" s="93"/>
      <c r="E55" s="4"/>
      <c r="G55" s="4"/>
      <c r="I55" s="4"/>
      <c r="K55" s="4"/>
      <c r="M55" s="41"/>
    </row>
    <row r="56" spans="2:13" x14ac:dyDescent="0.35">
      <c r="B56" s="36"/>
      <c r="G56" s="4"/>
      <c r="M56" s="38"/>
    </row>
    <row r="57" spans="2:13" x14ac:dyDescent="0.35">
      <c r="B57" s="36" t="s">
        <v>1646</v>
      </c>
      <c r="G57" s="4"/>
      <c r="M57" s="38"/>
    </row>
    <row r="58" spans="2:13" x14ac:dyDescent="0.35">
      <c r="B58" s="36"/>
      <c r="G58" s="4"/>
      <c r="M58" s="38"/>
    </row>
    <row r="59" spans="2:13" ht="15" customHeight="1" x14ac:dyDescent="0.35">
      <c r="B59" s="188" t="s">
        <v>1615</v>
      </c>
      <c r="C59" s="189"/>
      <c r="D59" s="189"/>
      <c r="E59" s="189"/>
      <c r="F59" s="189"/>
      <c r="G59" s="189"/>
      <c r="H59" s="189"/>
      <c r="I59" s="189"/>
      <c r="J59" s="189"/>
      <c r="K59" s="189"/>
      <c r="L59" s="189"/>
      <c r="M59" s="190"/>
    </row>
    <row r="60" spans="2:13" ht="15" customHeight="1" x14ac:dyDescent="0.35">
      <c r="B60" s="188"/>
      <c r="C60" s="189"/>
      <c r="D60" s="189"/>
      <c r="E60" s="189"/>
      <c r="F60" s="189"/>
      <c r="G60" s="189"/>
      <c r="H60" s="189"/>
      <c r="I60" s="189"/>
      <c r="J60" s="189"/>
      <c r="K60" s="189"/>
      <c r="L60" s="189"/>
      <c r="M60" s="190"/>
    </row>
    <row r="61" spans="2:13" x14ac:dyDescent="0.35">
      <c r="B61" s="36"/>
      <c r="G61" s="4"/>
      <c r="M61" s="38"/>
    </row>
    <row r="62" spans="2:13" x14ac:dyDescent="0.35">
      <c r="B62" s="173" t="s">
        <v>1724</v>
      </c>
      <c r="C62" s="174"/>
      <c r="D62" s="174"/>
      <c r="E62" s="174"/>
      <c r="F62" s="174"/>
      <c r="G62" s="174"/>
      <c r="H62" s="174"/>
      <c r="I62" s="174"/>
      <c r="J62" s="174"/>
      <c r="K62" s="174"/>
      <c r="L62" s="174"/>
      <c r="M62" s="175"/>
    </row>
    <row r="63" spans="2:13" x14ac:dyDescent="0.35">
      <c r="B63" s="173"/>
      <c r="C63" s="174"/>
      <c r="D63" s="174"/>
      <c r="E63" s="174"/>
      <c r="F63" s="174"/>
      <c r="G63" s="174"/>
      <c r="H63" s="174"/>
      <c r="I63" s="174"/>
      <c r="J63" s="174"/>
      <c r="K63" s="174"/>
      <c r="L63" s="174"/>
      <c r="M63" s="175"/>
    </row>
    <row r="64" spans="2:13" x14ac:dyDescent="0.35">
      <c r="B64" s="59"/>
      <c r="C64" s="87"/>
      <c r="D64" s="87"/>
      <c r="E64" s="87"/>
      <c r="F64" s="87"/>
      <c r="G64" s="87"/>
      <c r="H64" s="87"/>
      <c r="I64" s="87"/>
      <c r="J64" s="87"/>
      <c r="K64" s="87"/>
      <c r="L64" s="87"/>
      <c r="M64" s="88"/>
    </row>
    <row r="65" spans="2:13" x14ac:dyDescent="0.35">
      <c r="B65" s="176" t="s">
        <v>1737</v>
      </c>
      <c r="C65" s="177"/>
      <c r="D65" s="177"/>
      <c r="E65" s="177"/>
      <c r="F65" s="177"/>
      <c r="G65" s="177"/>
      <c r="H65" s="177"/>
      <c r="I65" s="177"/>
      <c r="J65" s="177"/>
      <c r="K65" s="177"/>
      <c r="L65" s="177"/>
      <c r="M65" s="178"/>
    </row>
    <row r="66" spans="2:13" ht="15.75" customHeight="1" thickBot="1" x14ac:dyDescent="0.4">
      <c r="B66" s="179"/>
      <c r="C66" s="180"/>
      <c r="D66" s="180"/>
      <c r="E66" s="180"/>
      <c r="F66" s="180"/>
      <c r="G66" s="180"/>
      <c r="H66" s="180"/>
      <c r="I66" s="180"/>
      <c r="J66" s="180"/>
      <c r="K66" s="180"/>
      <c r="L66" s="180"/>
      <c r="M66" s="181"/>
    </row>
    <row r="67" spans="2:13" ht="16" thickBot="1" x14ac:dyDescent="0.4"/>
    <row r="68" spans="2:13" ht="19.5" customHeight="1" thickBot="1" x14ac:dyDescent="0.4">
      <c r="B68" s="100" t="s">
        <v>1757</v>
      </c>
      <c r="C68" s="91"/>
      <c r="D68" s="91"/>
      <c r="E68" s="56"/>
      <c r="F68" s="56"/>
      <c r="G68" s="56"/>
      <c r="H68" s="56"/>
      <c r="I68" s="56"/>
      <c r="J68" s="56"/>
      <c r="K68" s="56"/>
      <c r="L68" s="56"/>
      <c r="M68" s="65"/>
    </row>
    <row r="69" spans="2:13" ht="69.75" customHeight="1" x14ac:dyDescent="0.35">
      <c r="B69" s="64" t="s">
        <v>1618</v>
      </c>
      <c r="C69" s="5" t="s">
        <v>1848</v>
      </c>
      <c r="E69" s="5" t="s">
        <v>1636</v>
      </c>
      <c r="G69" s="5" t="s">
        <v>1637</v>
      </c>
      <c r="I69" s="5" t="s">
        <v>1826</v>
      </c>
      <c r="K69" s="5" t="s">
        <v>1870</v>
      </c>
      <c r="M69" s="35" t="s">
        <v>1891</v>
      </c>
    </row>
    <row r="70" spans="2:13" x14ac:dyDescent="0.35">
      <c r="B70" s="153" t="s">
        <v>1714</v>
      </c>
      <c r="C70" s="147">
        <v>0</v>
      </c>
      <c r="D70" s="4"/>
      <c r="E70" s="32">
        <f>C125</f>
        <v>0</v>
      </c>
      <c r="F70" s="4"/>
      <c r="G70" s="32">
        <f>E125</f>
        <v>0</v>
      </c>
      <c r="H70" s="4"/>
      <c r="I70" s="32">
        <f>G125</f>
        <v>0</v>
      </c>
      <c r="J70" s="4"/>
      <c r="K70" s="32">
        <f>I125</f>
        <v>0</v>
      </c>
      <c r="L70" s="4"/>
      <c r="M70" s="57">
        <f>K125</f>
        <v>0</v>
      </c>
    </row>
    <row r="71" spans="2:13" x14ac:dyDescent="0.35">
      <c r="B71" s="153" t="s">
        <v>1715</v>
      </c>
      <c r="C71" s="147">
        <v>0</v>
      </c>
      <c r="D71" s="4"/>
      <c r="E71" s="32">
        <f t="shared" ref="E71:E78" si="0">C126</f>
        <v>0</v>
      </c>
      <c r="F71" s="4"/>
      <c r="G71" s="32">
        <f>E126</f>
        <v>0</v>
      </c>
      <c r="H71" s="4"/>
      <c r="I71" s="32">
        <f>G126</f>
        <v>0</v>
      </c>
      <c r="J71" s="4"/>
      <c r="K71" s="32">
        <f>I126</f>
        <v>0</v>
      </c>
      <c r="L71" s="4"/>
      <c r="M71" s="57">
        <f>K126</f>
        <v>0</v>
      </c>
    </row>
    <row r="72" spans="2:13" x14ac:dyDescent="0.35">
      <c r="B72" s="153" t="s">
        <v>1716</v>
      </c>
      <c r="C72" s="147">
        <v>0</v>
      </c>
      <c r="D72" s="4"/>
      <c r="E72" s="32">
        <f t="shared" si="0"/>
        <v>0</v>
      </c>
      <c r="F72" s="4"/>
      <c r="G72" s="32">
        <f>E127</f>
        <v>0</v>
      </c>
      <c r="H72" s="4"/>
      <c r="I72" s="32">
        <f>G127</f>
        <v>0</v>
      </c>
      <c r="J72" s="4"/>
      <c r="K72" s="32">
        <f>I127</f>
        <v>0</v>
      </c>
      <c r="L72" s="4"/>
      <c r="M72" s="57">
        <f>K127</f>
        <v>0</v>
      </c>
    </row>
    <row r="73" spans="2:13" x14ac:dyDescent="0.35">
      <c r="B73" s="153" t="s">
        <v>1717</v>
      </c>
      <c r="C73" s="147">
        <v>0</v>
      </c>
      <c r="D73" s="4"/>
      <c r="E73" s="32">
        <f t="shared" si="0"/>
        <v>0</v>
      </c>
      <c r="F73" s="4"/>
      <c r="G73" s="32">
        <f>E128</f>
        <v>0</v>
      </c>
      <c r="H73" s="4"/>
      <c r="I73" s="32">
        <f>G128</f>
        <v>0</v>
      </c>
      <c r="J73" s="4"/>
      <c r="K73" s="32">
        <f>I128</f>
        <v>0</v>
      </c>
      <c r="L73" s="4"/>
      <c r="M73" s="57">
        <f>K128</f>
        <v>0</v>
      </c>
    </row>
    <row r="74" spans="2:13" x14ac:dyDescent="0.35">
      <c r="B74" s="153" t="s">
        <v>1718</v>
      </c>
      <c r="C74" s="147">
        <v>0</v>
      </c>
      <c r="D74" s="4"/>
      <c r="E74" s="32">
        <f t="shared" si="0"/>
        <v>0</v>
      </c>
      <c r="F74" s="4"/>
      <c r="G74" s="32">
        <f t="shared" ref="G74:G78" si="1">E129</f>
        <v>0</v>
      </c>
      <c r="H74" s="4"/>
      <c r="I74" s="32">
        <f t="shared" ref="I74:I78" si="2">G129</f>
        <v>0</v>
      </c>
      <c r="J74" s="4"/>
      <c r="K74" s="32">
        <f t="shared" ref="K74:K78" si="3">I129</f>
        <v>0</v>
      </c>
      <c r="L74" s="4"/>
      <c r="M74" s="57">
        <f t="shared" ref="M74:M78" si="4">K129</f>
        <v>0</v>
      </c>
    </row>
    <row r="75" spans="2:13" x14ac:dyDescent="0.35">
      <c r="B75" s="153" t="s">
        <v>1719</v>
      </c>
      <c r="C75" s="147">
        <v>0</v>
      </c>
      <c r="D75" s="4"/>
      <c r="E75" s="32">
        <f t="shared" si="0"/>
        <v>0</v>
      </c>
      <c r="F75" s="4"/>
      <c r="G75" s="32">
        <f t="shared" si="1"/>
        <v>0</v>
      </c>
      <c r="H75" s="4"/>
      <c r="I75" s="32">
        <f t="shared" si="2"/>
        <v>0</v>
      </c>
      <c r="J75" s="4"/>
      <c r="K75" s="32">
        <f t="shared" si="3"/>
        <v>0</v>
      </c>
      <c r="L75" s="4"/>
      <c r="M75" s="57">
        <f t="shared" si="4"/>
        <v>0</v>
      </c>
    </row>
    <row r="76" spans="2:13" x14ac:dyDescent="0.35">
      <c r="B76" s="153" t="s">
        <v>1720</v>
      </c>
      <c r="C76" s="147">
        <v>0</v>
      </c>
      <c r="D76" s="4"/>
      <c r="E76" s="32">
        <f t="shared" si="0"/>
        <v>0</v>
      </c>
      <c r="F76" s="4"/>
      <c r="G76" s="32">
        <f t="shared" si="1"/>
        <v>0</v>
      </c>
      <c r="H76" s="4"/>
      <c r="I76" s="32">
        <f t="shared" si="2"/>
        <v>0</v>
      </c>
      <c r="J76" s="4"/>
      <c r="K76" s="32">
        <f t="shared" si="3"/>
        <v>0</v>
      </c>
      <c r="L76" s="4"/>
      <c r="M76" s="57">
        <f t="shared" si="4"/>
        <v>0</v>
      </c>
    </row>
    <row r="77" spans="2:13" x14ac:dyDescent="0.35">
      <c r="B77" s="153" t="s">
        <v>1721</v>
      </c>
      <c r="C77" s="147">
        <v>0</v>
      </c>
      <c r="D77" s="4"/>
      <c r="E77" s="32">
        <f t="shared" si="0"/>
        <v>0</v>
      </c>
      <c r="F77" s="4"/>
      <c r="G77" s="32">
        <f t="shared" si="1"/>
        <v>0</v>
      </c>
      <c r="H77" s="4"/>
      <c r="I77" s="32">
        <f t="shared" si="2"/>
        <v>0</v>
      </c>
      <c r="J77" s="4"/>
      <c r="K77" s="32">
        <f t="shared" si="3"/>
        <v>0</v>
      </c>
      <c r="L77" s="4"/>
      <c r="M77" s="57">
        <f t="shared" si="4"/>
        <v>0</v>
      </c>
    </row>
    <row r="78" spans="2:13" ht="16" thickBot="1" x14ac:dyDescent="0.4">
      <c r="B78" s="153" t="s">
        <v>1722</v>
      </c>
      <c r="C78" s="147">
        <v>0</v>
      </c>
      <c r="D78" s="4"/>
      <c r="E78" s="32">
        <f t="shared" si="0"/>
        <v>0</v>
      </c>
      <c r="F78" s="4"/>
      <c r="G78" s="32">
        <f t="shared" si="1"/>
        <v>0</v>
      </c>
      <c r="H78" s="4"/>
      <c r="I78" s="32">
        <f t="shared" si="2"/>
        <v>0</v>
      </c>
      <c r="J78" s="4"/>
      <c r="K78" s="32">
        <f t="shared" si="3"/>
        <v>0</v>
      </c>
      <c r="L78" s="4"/>
      <c r="M78" s="57">
        <f t="shared" si="4"/>
        <v>0</v>
      </c>
    </row>
    <row r="79" spans="2:13" ht="16" thickBot="1" x14ac:dyDescent="0.4">
      <c r="B79" s="69" t="s">
        <v>1644</v>
      </c>
      <c r="C79" s="7">
        <f>SUM(C70:C78)</f>
        <v>0</v>
      </c>
      <c r="D79" s="70"/>
      <c r="E79" s="7">
        <f>SUM(E70:E78)</f>
        <v>0</v>
      </c>
      <c r="F79" s="70"/>
      <c r="G79" s="7">
        <f>SUM(G70:G78)</f>
        <v>0</v>
      </c>
      <c r="H79" s="70"/>
      <c r="I79" s="7">
        <f>SUM(I70:I78)</f>
        <v>0</v>
      </c>
      <c r="J79" s="70"/>
      <c r="K79" s="7">
        <f>SUM(K70:K78)</f>
        <v>0</v>
      </c>
      <c r="L79" s="70"/>
      <c r="M79" s="7">
        <f>SUM(M70:M78)</f>
        <v>0</v>
      </c>
    </row>
    <row r="80" spans="2:13" x14ac:dyDescent="0.35">
      <c r="B80" s="36"/>
      <c r="M80" s="38"/>
    </row>
    <row r="81" spans="2:13" x14ac:dyDescent="0.35">
      <c r="B81" s="68" t="s">
        <v>1609</v>
      </c>
      <c r="C81" s="51"/>
      <c r="D81" s="51"/>
      <c r="M81" s="38"/>
    </row>
    <row r="82" spans="2:13" x14ac:dyDescent="0.35">
      <c r="B82" s="73" t="s">
        <v>1765</v>
      </c>
      <c r="C82" s="51"/>
      <c r="D82" s="51"/>
      <c r="M82" s="38"/>
    </row>
    <row r="83" spans="2:13" x14ac:dyDescent="0.35">
      <c r="B83" s="68"/>
      <c r="C83" s="51"/>
      <c r="D83" s="51"/>
      <c r="M83" s="38"/>
    </row>
    <row r="84" spans="2:13" x14ac:dyDescent="0.35">
      <c r="B84" s="173" t="s">
        <v>1723</v>
      </c>
      <c r="C84" s="174"/>
      <c r="D84" s="174"/>
      <c r="E84" s="174"/>
      <c r="F84" s="174"/>
      <c r="G84" s="174"/>
      <c r="H84" s="174"/>
      <c r="I84" s="174"/>
      <c r="J84" s="174"/>
      <c r="K84" s="174"/>
      <c r="L84" s="174"/>
      <c r="M84" s="175"/>
    </row>
    <row r="85" spans="2:13" x14ac:dyDescent="0.35">
      <c r="B85" s="173"/>
      <c r="C85" s="174"/>
      <c r="D85" s="174"/>
      <c r="E85" s="174"/>
      <c r="F85" s="174"/>
      <c r="G85" s="174"/>
      <c r="H85" s="174"/>
      <c r="I85" s="174"/>
      <c r="J85" s="174"/>
      <c r="K85" s="174"/>
      <c r="L85" s="174"/>
      <c r="M85" s="175"/>
    </row>
    <row r="86" spans="2:13" ht="15" customHeight="1" x14ac:dyDescent="0.35">
      <c r="B86" s="59"/>
      <c r="C86" s="87"/>
      <c r="D86" s="87"/>
      <c r="E86" s="87"/>
      <c r="F86" s="87"/>
      <c r="G86" s="87"/>
      <c r="H86" s="87"/>
      <c r="I86" s="87"/>
      <c r="J86" s="87"/>
      <c r="K86" s="87"/>
      <c r="L86" s="87"/>
      <c r="M86" s="88"/>
    </row>
    <row r="87" spans="2:13" ht="15.75" customHeight="1" thickBot="1" x14ac:dyDescent="0.4">
      <c r="B87" s="182" t="s">
        <v>1794</v>
      </c>
      <c r="C87" s="183"/>
      <c r="D87" s="183"/>
      <c r="E87" s="183"/>
      <c r="F87" s="183"/>
      <c r="G87" s="183"/>
      <c r="H87" s="183"/>
      <c r="I87" s="183"/>
      <c r="J87" s="183"/>
      <c r="K87" s="183"/>
      <c r="L87" s="183"/>
      <c r="M87" s="184"/>
    </row>
    <row r="88" spans="2:13" ht="16" thickBot="1" x14ac:dyDescent="0.4"/>
    <row r="89" spans="2:13" ht="19.5" customHeight="1" thickBot="1" x14ac:dyDescent="0.4">
      <c r="B89" s="100" t="s">
        <v>1756</v>
      </c>
      <c r="C89" s="91"/>
      <c r="D89" s="91"/>
      <c r="E89" s="56"/>
      <c r="F89" s="56"/>
      <c r="G89" s="56"/>
      <c r="H89" s="56"/>
      <c r="I89" s="56"/>
      <c r="J89" s="56"/>
      <c r="K89" s="56"/>
      <c r="L89" s="56"/>
      <c r="M89" s="65"/>
    </row>
    <row r="90" spans="2:13" ht="93" customHeight="1" thickBot="1" x14ac:dyDescent="0.4">
      <c r="B90" s="34" t="s">
        <v>1613</v>
      </c>
      <c r="C90" s="5" t="s">
        <v>1847</v>
      </c>
      <c r="E90" s="5" t="s">
        <v>1638</v>
      </c>
      <c r="G90" s="5" t="s">
        <v>1639</v>
      </c>
      <c r="I90" s="5" t="s">
        <v>1825</v>
      </c>
      <c r="K90" s="5" t="s">
        <v>1869</v>
      </c>
      <c r="M90" s="35" t="s">
        <v>1890</v>
      </c>
    </row>
    <row r="91" spans="2:13" ht="16" thickBot="1" x14ac:dyDescent="0.4">
      <c r="B91" s="36" t="s">
        <v>1640</v>
      </c>
      <c r="C91" s="139">
        <v>0</v>
      </c>
      <c r="D91" s="4"/>
      <c r="E91" s="7">
        <f>C102</f>
        <v>0</v>
      </c>
      <c r="F91" s="4"/>
      <c r="G91" s="7">
        <f>E102</f>
        <v>0</v>
      </c>
      <c r="H91" s="4"/>
      <c r="I91" s="7">
        <f>G102</f>
        <v>0</v>
      </c>
      <c r="J91" s="4"/>
      <c r="K91" s="7">
        <f>I102</f>
        <v>0</v>
      </c>
      <c r="L91" s="4"/>
      <c r="M91" s="7">
        <f>K102</f>
        <v>0</v>
      </c>
    </row>
    <row r="92" spans="2:13" x14ac:dyDescent="0.35">
      <c r="B92" s="36"/>
      <c r="M92" s="38"/>
    </row>
    <row r="93" spans="2:13" x14ac:dyDescent="0.35">
      <c r="B93" s="80" t="s">
        <v>1609</v>
      </c>
      <c r="C93" s="45"/>
      <c r="D93" s="45"/>
      <c r="M93" s="38"/>
    </row>
    <row r="94" spans="2:13" x14ac:dyDescent="0.35">
      <c r="B94" s="73" t="s">
        <v>1775</v>
      </c>
      <c r="C94" s="45"/>
      <c r="D94" s="45"/>
      <c r="M94" s="38"/>
    </row>
    <row r="95" spans="2:13" x14ac:dyDescent="0.35">
      <c r="B95" s="80"/>
      <c r="C95" s="45"/>
      <c r="D95" s="45"/>
      <c r="M95" s="38"/>
    </row>
    <row r="96" spans="2:13" ht="31.5" customHeight="1" thickBot="1" x14ac:dyDescent="0.4">
      <c r="B96" s="208" t="s">
        <v>1725</v>
      </c>
      <c r="C96" s="209"/>
      <c r="D96" s="209"/>
      <c r="E96" s="209"/>
      <c r="F96" s="209"/>
      <c r="G96" s="209"/>
      <c r="H96" s="209"/>
      <c r="I96" s="209"/>
      <c r="J96" s="209"/>
      <c r="K96" s="209"/>
      <c r="L96" s="209"/>
      <c r="M96" s="210"/>
    </row>
    <row r="97" spans="2:13" ht="16" thickBot="1" x14ac:dyDescent="0.4"/>
    <row r="98" spans="2:13" ht="19.5" customHeight="1" thickBot="1" x14ac:dyDescent="0.4">
      <c r="B98" s="100" t="s">
        <v>1755</v>
      </c>
      <c r="C98" s="91"/>
      <c r="D98" s="91"/>
      <c r="E98" s="56"/>
      <c r="F98" s="56"/>
      <c r="G98" s="56"/>
      <c r="H98" s="56"/>
      <c r="I98" s="56"/>
      <c r="J98" s="56"/>
      <c r="K98" s="56"/>
      <c r="L98" s="56"/>
      <c r="M98" s="65"/>
    </row>
    <row r="99" spans="2:13" ht="112.5" customHeight="1" thickBot="1" x14ac:dyDescent="0.4">
      <c r="B99" s="34" t="s">
        <v>1613</v>
      </c>
      <c r="C99" s="5" t="s">
        <v>1846</v>
      </c>
      <c r="E99" s="5" t="s">
        <v>1642</v>
      </c>
      <c r="G99" s="5" t="s">
        <v>1643</v>
      </c>
      <c r="I99" s="5" t="s">
        <v>1824</v>
      </c>
      <c r="K99" s="5" t="s">
        <v>1868</v>
      </c>
      <c r="M99" s="35" t="s">
        <v>1889</v>
      </c>
    </row>
    <row r="100" spans="2:13" ht="16" thickBot="1" x14ac:dyDescent="0.4">
      <c r="B100" s="36" t="s">
        <v>1641</v>
      </c>
      <c r="C100" s="139">
        <v>0</v>
      </c>
      <c r="D100" s="4"/>
      <c r="E100" s="7">
        <f>C217</f>
        <v>0</v>
      </c>
      <c r="F100" s="4"/>
      <c r="G100" s="7">
        <f>E217</f>
        <v>0</v>
      </c>
      <c r="H100" s="4"/>
      <c r="I100" s="7">
        <f>G217</f>
        <v>0</v>
      </c>
      <c r="J100" s="4"/>
      <c r="K100" s="7">
        <f>I217</f>
        <v>0</v>
      </c>
      <c r="L100" s="4"/>
      <c r="M100" s="7">
        <f>K217</f>
        <v>0</v>
      </c>
    </row>
    <row r="101" spans="2:13" x14ac:dyDescent="0.35">
      <c r="B101" s="36"/>
      <c r="M101" s="38"/>
    </row>
    <row r="102" spans="2:13" x14ac:dyDescent="0.35">
      <c r="B102" s="80" t="s">
        <v>1609</v>
      </c>
      <c r="C102" s="45"/>
      <c r="D102" s="45"/>
      <c r="M102" s="38"/>
    </row>
    <row r="103" spans="2:13" x14ac:dyDescent="0.35">
      <c r="B103" s="73" t="s">
        <v>1779</v>
      </c>
      <c r="C103" s="45"/>
      <c r="D103" s="45"/>
      <c r="M103" s="38"/>
    </row>
    <row r="104" spans="2:13" x14ac:dyDescent="0.35">
      <c r="B104" s="80"/>
      <c r="C104" s="45"/>
      <c r="D104" s="45"/>
      <c r="M104" s="38"/>
    </row>
    <row r="105" spans="2:13" ht="31.5" customHeight="1" thickBot="1" x14ac:dyDescent="0.4">
      <c r="B105" s="194" t="s">
        <v>1726</v>
      </c>
      <c r="C105" s="195"/>
      <c r="D105" s="195"/>
      <c r="E105" s="195"/>
      <c r="F105" s="195"/>
      <c r="G105" s="195"/>
      <c r="H105" s="195"/>
      <c r="I105" s="195"/>
      <c r="J105" s="195"/>
      <c r="K105" s="195"/>
      <c r="L105" s="195"/>
      <c r="M105" s="196"/>
    </row>
    <row r="106" spans="2:13" ht="16" thickBot="1" x14ac:dyDescent="0.4"/>
    <row r="107" spans="2:13" ht="19.5" customHeight="1" thickBot="1" x14ac:dyDescent="0.4">
      <c r="B107" s="100" t="s">
        <v>1754</v>
      </c>
      <c r="C107" s="91"/>
      <c r="D107" s="91"/>
      <c r="E107" s="56"/>
      <c r="F107" s="56"/>
      <c r="G107" s="56"/>
      <c r="H107" s="56"/>
      <c r="I107" s="56"/>
      <c r="J107" s="56"/>
      <c r="K107" s="56"/>
      <c r="L107" s="56"/>
      <c r="M107" s="65"/>
    </row>
    <row r="108" spans="2:13" ht="92.25" customHeight="1" thickBot="1" x14ac:dyDescent="0.4">
      <c r="B108" s="34" t="s">
        <v>1613</v>
      </c>
      <c r="C108" s="5" t="s">
        <v>1845</v>
      </c>
      <c r="E108" s="5" t="s">
        <v>1582</v>
      </c>
      <c r="G108" s="5" t="s">
        <v>1583</v>
      </c>
      <c r="I108" s="5" t="s">
        <v>1823</v>
      </c>
      <c r="K108" s="5" t="s">
        <v>1867</v>
      </c>
      <c r="M108" s="35" t="s">
        <v>1888</v>
      </c>
    </row>
    <row r="109" spans="2:13" ht="16" thickBot="1" x14ac:dyDescent="0.4">
      <c r="B109" s="36" t="s">
        <v>1687</v>
      </c>
      <c r="C109" s="150">
        <v>1</v>
      </c>
      <c r="D109" s="33"/>
      <c r="E109" s="150">
        <v>1</v>
      </c>
      <c r="F109" s="33"/>
      <c r="G109" s="150">
        <v>1</v>
      </c>
      <c r="H109" s="33"/>
      <c r="I109" s="150">
        <v>1</v>
      </c>
      <c r="J109" s="33"/>
      <c r="K109" s="150">
        <v>1</v>
      </c>
      <c r="L109" s="33"/>
      <c r="M109" s="150">
        <v>1</v>
      </c>
    </row>
    <row r="110" spans="2:13" x14ac:dyDescent="0.35">
      <c r="B110" s="36"/>
      <c r="M110" s="38"/>
    </row>
    <row r="111" spans="2:13" x14ac:dyDescent="0.35">
      <c r="B111" s="68" t="s">
        <v>1609</v>
      </c>
      <c r="C111" s="51"/>
      <c r="D111" s="51"/>
      <c r="M111" s="38"/>
    </row>
    <row r="112" spans="2:13" x14ac:dyDescent="0.35">
      <c r="B112" s="73" t="s">
        <v>1764</v>
      </c>
      <c r="C112" s="51"/>
      <c r="D112" s="51"/>
      <c r="M112" s="38"/>
    </row>
    <row r="113" spans="2:13" x14ac:dyDescent="0.35">
      <c r="B113" s="68"/>
      <c r="C113" s="51"/>
      <c r="D113" s="51"/>
      <c r="M113" s="38"/>
    </row>
    <row r="114" spans="2:13" x14ac:dyDescent="0.35">
      <c r="B114" s="36" t="s">
        <v>1688</v>
      </c>
      <c r="M114" s="38"/>
    </row>
    <row r="115" spans="2:13" x14ac:dyDescent="0.35">
      <c r="B115" s="82" t="s">
        <v>1617</v>
      </c>
      <c r="C115" s="93"/>
      <c r="D115" s="93"/>
      <c r="G115" s="4"/>
      <c r="M115" s="38"/>
    </row>
    <row r="116" spans="2:13" x14ac:dyDescent="0.35">
      <c r="B116" s="36"/>
      <c r="G116" s="4"/>
      <c r="M116" s="38"/>
    </row>
    <row r="117" spans="2:13" ht="15.75" customHeight="1" x14ac:dyDescent="0.35">
      <c r="B117" s="173" t="s">
        <v>1728</v>
      </c>
      <c r="C117" s="174"/>
      <c r="D117" s="174"/>
      <c r="E117" s="174"/>
      <c r="F117" s="174"/>
      <c r="G117" s="174"/>
      <c r="H117" s="174"/>
      <c r="I117" s="174"/>
      <c r="J117" s="174"/>
      <c r="K117" s="174"/>
      <c r="L117" s="174"/>
      <c r="M117" s="175"/>
    </row>
    <row r="118" spans="2:13" ht="15.75" customHeight="1" x14ac:dyDescent="0.35">
      <c r="B118" s="173"/>
      <c r="C118" s="174"/>
      <c r="D118" s="174"/>
      <c r="E118" s="174"/>
      <c r="F118" s="174"/>
      <c r="G118" s="174"/>
      <c r="H118" s="174"/>
      <c r="I118" s="174"/>
      <c r="J118" s="174"/>
      <c r="K118" s="174"/>
      <c r="L118" s="174"/>
      <c r="M118" s="175"/>
    </row>
    <row r="119" spans="2:13" x14ac:dyDescent="0.35">
      <c r="B119" s="36"/>
      <c r="G119" s="4"/>
      <c r="M119" s="38"/>
    </row>
    <row r="120" spans="2:13" x14ac:dyDescent="0.35">
      <c r="B120" s="173" t="s">
        <v>1727</v>
      </c>
      <c r="C120" s="174"/>
      <c r="D120" s="174"/>
      <c r="E120" s="174"/>
      <c r="F120" s="174"/>
      <c r="G120" s="174"/>
      <c r="H120" s="174"/>
      <c r="I120" s="174"/>
      <c r="J120" s="174"/>
      <c r="K120" s="174"/>
      <c r="L120" s="174"/>
      <c r="M120" s="175"/>
    </row>
    <row r="121" spans="2:13" ht="16" thickBot="1" x14ac:dyDescent="0.4">
      <c r="B121" s="182"/>
      <c r="C121" s="183"/>
      <c r="D121" s="183"/>
      <c r="E121" s="183"/>
      <c r="F121" s="183"/>
      <c r="G121" s="183"/>
      <c r="H121" s="183"/>
      <c r="I121" s="183"/>
      <c r="J121" s="183"/>
      <c r="K121" s="183"/>
      <c r="L121" s="183"/>
      <c r="M121" s="184"/>
    </row>
    <row r="122" spans="2:13" ht="16" thickBot="1" x14ac:dyDescent="0.4"/>
    <row r="123" spans="2:13" ht="19.5" customHeight="1" thickBot="1" x14ac:dyDescent="0.4">
      <c r="B123" s="100" t="s">
        <v>1753</v>
      </c>
      <c r="C123" s="91"/>
      <c r="D123" s="91"/>
      <c r="E123" s="56"/>
      <c r="F123" s="56"/>
      <c r="G123" s="56"/>
      <c r="H123" s="56"/>
      <c r="I123" s="56"/>
      <c r="J123" s="56"/>
      <c r="K123" s="56"/>
      <c r="L123" s="56"/>
      <c r="M123" s="65"/>
    </row>
    <row r="124" spans="2:13" ht="75.75" customHeight="1" x14ac:dyDescent="0.35">
      <c r="B124" s="64" t="s">
        <v>1618</v>
      </c>
      <c r="C124" s="5" t="s">
        <v>1844</v>
      </c>
      <c r="D124" s="5"/>
      <c r="E124" s="5" t="s">
        <v>1652</v>
      </c>
      <c r="G124" s="5" t="s">
        <v>1653</v>
      </c>
      <c r="I124" s="5" t="s">
        <v>1822</v>
      </c>
      <c r="K124" s="5" t="s">
        <v>1866</v>
      </c>
      <c r="M124" s="35" t="s">
        <v>1887</v>
      </c>
    </row>
    <row r="125" spans="2:13" x14ac:dyDescent="0.35">
      <c r="B125" s="153" t="s">
        <v>1766</v>
      </c>
      <c r="C125" s="147">
        <v>0</v>
      </c>
      <c r="E125" s="147">
        <v>0</v>
      </c>
      <c r="F125" s="4"/>
      <c r="G125" s="147">
        <v>0</v>
      </c>
      <c r="H125" s="4"/>
      <c r="I125" s="147">
        <v>0</v>
      </c>
      <c r="J125" s="4"/>
      <c r="K125" s="147">
        <v>0</v>
      </c>
      <c r="L125" s="4"/>
      <c r="M125" s="146">
        <v>0</v>
      </c>
    </row>
    <row r="126" spans="2:13" x14ac:dyDescent="0.35">
      <c r="B126" s="153" t="s">
        <v>1767</v>
      </c>
      <c r="C126" s="147">
        <v>0</v>
      </c>
      <c r="E126" s="147">
        <v>0</v>
      </c>
      <c r="F126" s="4"/>
      <c r="G126" s="147">
        <v>0</v>
      </c>
      <c r="H126" s="4"/>
      <c r="I126" s="147">
        <v>0</v>
      </c>
      <c r="J126" s="4"/>
      <c r="K126" s="147">
        <v>0</v>
      </c>
      <c r="L126" s="4"/>
      <c r="M126" s="146">
        <v>0</v>
      </c>
    </row>
    <row r="127" spans="2:13" x14ac:dyDescent="0.35">
      <c r="B127" s="153" t="s">
        <v>1768</v>
      </c>
      <c r="C127" s="147">
        <v>0</v>
      </c>
      <c r="E127" s="147">
        <v>0</v>
      </c>
      <c r="F127" s="4"/>
      <c r="G127" s="147">
        <v>0</v>
      </c>
      <c r="H127" s="4"/>
      <c r="I127" s="147">
        <v>0</v>
      </c>
      <c r="J127" s="4"/>
      <c r="K127" s="147">
        <v>0</v>
      </c>
      <c r="L127" s="4"/>
      <c r="M127" s="146">
        <v>0</v>
      </c>
    </row>
    <row r="128" spans="2:13" x14ac:dyDescent="0.35">
      <c r="B128" s="153" t="s">
        <v>1769</v>
      </c>
      <c r="C128" s="147">
        <v>0</v>
      </c>
      <c r="E128" s="147">
        <v>0</v>
      </c>
      <c r="F128" s="4"/>
      <c r="G128" s="147">
        <v>0</v>
      </c>
      <c r="H128" s="4"/>
      <c r="I128" s="147">
        <v>0</v>
      </c>
      <c r="J128" s="4"/>
      <c r="K128" s="147">
        <v>0</v>
      </c>
      <c r="L128" s="4"/>
      <c r="M128" s="146">
        <v>0</v>
      </c>
    </row>
    <row r="129" spans="2:13" x14ac:dyDescent="0.35">
      <c r="B129" s="153" t="s">
        <v>1770</v>
      </c>
      <c r="C129" s="147">
        <v>0</v>
      </c>
      <c r="E129" s="147">
        <v>0</v>
      </c>
      <c r="F129" s="4"/>
      <c r="G129" s="147">
        <v>0</v>
      </c>
      <c r="H129" s="4"/>
      <c r="I129" s="147">
        <v>0</v>
      </c>
      <c r="J129" s="4"/>
      <c r="K129" s="147">
        <v>0</v>
      </c>
      <c r="L129" s="4"/>
      <c r="M129" s="146">
        <v>0</v>
      </c>
    </row>
    <row r="130" spans="2:13" x14ac:dyDescent="0.35">
      <c r="B130" s="153" t="s">
        <v>1771</v>
      </c>
      <c r="C130" s="147">
        <v>0</v>
      </c>
      <c r="E130" s="147">
        <v>0</v>
      </c>
      <c r="F130" s="4"/>
      <c r="G130" s="147">
        <v>0</v>
      </c>
      <c r="H130" s="4"/>
      <c r="I130" s="147">
        <v>0</v>
      </c>
      <c r="J130" s="4"/>
      <c r="K130" s="147">
        <v>0</v>
      </c>
      <c r="L130" s="4"/>
      <c r="M130" s="146">
        <v>0</v>
      </c>
    </row>
    <row r="131" spans="2:13" x14ac:dyDescent="0.35">
      <c r="B131" s="153" t="s">
        <v>1772</v>
      </c>
      <c r="C131" s="147">
        <v>0</v>
      </c>
      <c r="E131" s="147">
        <v>0</v>
      </c>
      <c r="F131" s="4"/>
      <c r="G131" s="147">
        <v>0</v>
      </c>
      <c r="H131" s="4"/>
      <c r="I131" s="147">
        <v>0</v>
      </c>
      <c r="J131" s="4"/>
      <c r="K131" s="147">
        <v>0</v>
      </c>
      <c r="L131" s="4"/>
      <c r="M131" s="146">
        <v>0</v>
      </c>
    </row>
    <row r="132" spans="2:13" x14ac:dyDescent="0.35">
      <c r="B132" s="153" t="s">
        <v>1773</v>
      </c>
      <c r="C132" s="147">
        <v>0</v>
      </c>
      <c r="E132" s="147">
        <v>0</v>
      </c>
      <c r="F132" s="4"/>
      <c r="G132" s="147">
        <v>0</v>
      </c>
      <c r="H132" s="4"/>
      <c r="I132" s="147">
        <v>0</v>
      </c>
      <c r="J132" s="4"/>
      <c r="K132" s="147">
        <v>0</v>
      </c>
      <c r="L132" s="4"/>
      <c r="M132" s="146">
        <v>0</v>
      </c>
    </row>
    <row r="133" spans="2:13" ht="16" thickBot="1" x14ac:dyDescent="0.4">
      <c r="B133" s="153" t="s">
        <v>1774</v>
      </c>
      <c r="C133" s="147">
        <v>0</v>
      </c>
      <c r="E133" s="147">
        <v>0</v>
      </c>
      <c r="F133" s="4"/>
      <c r="G133" s="147">
        <v>0</v>
      </c>
      <c r="H133" s="4"/>
      <c r="I133" s="147">
        <v>0</v>
      </c>
      <c r="J133" s="4"/>
      <c r="K133" s="147">
        <v>0</v>
      </c>
      <c r="L133" s="4"/>
      <c r="M133" s="146">
        <v>0</v>
      </c>
    </row>
    <row r="134" spans="2:13" ht="16" thickBot="1" x14ac:dyDescent="0.4">
      <c r="B134" s="69" t="s">
        <v>1689</v>
      </c>
      <c r="C134" s="7">
        <f>SUM(C125:C133)</f>
        <v>0</v>
      </c>
      <c r="D134" s="69"/>
      <c r="E134" s="7">
        <f>SUM(E125:E133)</f>
        <v>0</v>
      </c>
      <c r="F134" s="70"/>
      <c r="G134" s="7">
        <f>SUM(G125:G133)</f>
        <v>0</v>
      </c>
      <c r="H134" s="70"/>
      <c r="I134" s="7">
        <f>SUM(I125:I133)</f>
        <v>0</v>
      </c>
      <c r="J134" s="70"/>
      <c r="K134" s="7">
        <f>SUM(K125:K133)</f>
        <v>0</v>
      </c>
      <c r="L134" s="70"/>
      <c r="M134" s="7">
        <f>SUM(M125:M133)</f>
        <v>0</v>
      </c>
    </row>
    <row r="135" spans="2:13" x14ac:dyDescent="0.35">
      <c r="B135" s="36"/>
      <c r="M135" s="38"/>
    </row>
    <row r="136" spans="2:13" x14ac:dyDescent="0.35">
      <c r="B136" s="68" t="s">
        <v>1609</v>
      </c>
      <c r="C136" s="51"/>
      <c r="D136" s="51"/>
      <c r="M136" s="38"/>
    </row>
    <row r="137" spans="2:13" x14ac:dyDescent="0.35">
      <c r="B137" s="73" t="s">
        <v>1765</v>
      </c>
      <c r="C137" s="51"/>
      <c r="D137" s="51"/>
      <c r="M137" s="38"/>
    </row>
    <row r="138" spans="2:13" x14ac:dyDescent="0.35">
      <c r="B138" s="68"/>
      <c r="C138" s="51"/>
      <c r="D138" s="51"/>
      <c r="M138" s="38"/>
    </row>
    <row r="139" spans="2:13" ht="15" customHeight="1" x14ac:dyDescent="0.35">
      <c r="B139" s="211" t="s">
        <v>1729</v>
      </c>
      <c r="C139" s="212"/>
      <c r="D139" s="212"/>
      <c r="E139" s="212"/>
      <c r="F139" s="212"/>
      <c r="G139" s="212"/>
      <c r="H139" s="212"/>
      <c r="I139" s="212"/>
      <c r="J139" s="212"/>
      <c r="K139" s="212"/>
      <c r="L139" s="212"/>
      <c r="M139" s="213"/>
    </row>
    <row r="140" spans="2:13" ht="15" customHeight="1" x14ac:dyDescent="0.35">
      <c r="B140" s="211"/>
      <c r="C140" s="212"/>
      <c r="D140" s="212"/>
      <c r="E140" s="212"/>
      <c r="F140" s="212"/>
      <c r="G140" s="212"/>
      <c r="H140" s="212"/>
      <c r="I140" s="212"/>
      <c r="J140" s="212"/>
      <c r="K140" s="212"/>
      <c r="L140" s="212"/>
      <c r="M140" s="213"/>
    </row>
    <row r="141" spans="2:13" ht="15.75" customHeight="1" thickBot="1" x14ac:dyDescent="0.4">
      <c r="B141" s="214"/>
      <c r="C141" s="215"/>
      <c r="D141" s="215"/>
      <c r="E141" s="215"/>
      <c r="F141" s="215"/>
      <c r="G141" s="215"/>
      <c r="H141" s="215"/>
      <c r="I141" s="215"/>
      <c r="J141" s="215"/>
      <c r="K141" s="215"/>
      <c r="L141" s="215"/>
      <c r="M141" s="216"/>
    </row>
    <row r="142" spans="2:13" ht="16" thickBot="1" x14ac:dyDescent="0.4"/>
    <row r="143" spans="2:13" ht="19.5" customHeight="1" thickBot="1" x14ac:dyDescent="0.4">
      <c r="B143" s="100" t="s">
        <v>1793</v>
      </c>
      <c r="C143" s="91"/>
      <c r="D143" s="91"/>
      <c r="E143" s="56"/>
      <c r="F143" s="56"/>
      <c r="G143" s="56"/>
      <c r="H143" s="56"/>
      <c r="I143" s="56"/>
      <c r="J143" s="56"/>
      <c r="K143" s="56"/>
      <c r="L143" s="56"/>
      <c r="M143" s="65"/>
    </row>
    <row r="144" spans="2:13" ht="31" x14ac:dyDescent="0.35">
      <c r="B144" s="64" t="s">
        <v>1613</v>
      </c>
      <c r="C144" s="5" t="s">
        <v>1843</v>
      </c>
      <c r="E144" s="5" t="s">
        <v>1581</v>
      </c>
      <c r="G144" s="5" t="s">
        <v>1685</v>
      </c>
      <c r="I144" s="5" t="s">
        <v>1821</v>
      </c>
      <c r="K144" s="5" t="s">
        <v>1865</v>
      </c>
      <c r="M144" s="35" t="s">
        <v>1886</v>
      </c>
    </row>
    <row r="145" spans="2:13" x14ac:dyDescent="0.35">
      <c r="B145" s="59" t="s">
        <v>1620</v>
      </c>
      <c r="C145" s="147">
        <v>0</v>
      </c>
      <c r="D145" s="4"/>
      <c r="E145" s="32">
        <f>C175</f>
        <v>0</v>
      </c>
      <c r="F145" s="4"/>
      <c r="G145" s="32">
        <f>E175</f>
        <v>0</v>
      </c>
      <c r="H145" s="4"/>
      <c r="I145" s="32">
        <f>G175</f>
        <v>0</v>
      </c>
      <c r="J145" s="4"/>
      <c r="K145" s="32">
        <f>I175</f>
        <v>0</v>
      </c>
      <c r="L145" s="4"/>
      <c r="M145" s="57">
        <f>K175</f>
        <v>0</v>
      </c>
    </row>
    <row r="146" spans="2:13" x14ac:dyDescent="0.35">
      <c r="B146" s="59" t="s">
        <v>1682</v>
      </c>
      <c r="C146" s="32">
        <f>ROUND(C145*0.015,0)</f>
        <v>0</v>
      </c>
      <c r="D146" s="4"/>
      <c r="E146" s="32">
        <f>ROUND(E145*0.015,0)</f>
        <v>0</v>
      </c>
      <c r="F146" s="4"/>
      <c r="G146" s="32">
        <f>ROUND(G145*0.015,0)</f>
        <v>0</v>
      </c>
      <c r="H146" s="4"/>
      <c r="I146" s="32">
        <f>ROUND(I145*0.015,0)</f>
        <v>0</v>
      </c>
      <c r="J146" s="4"/>
      <c r="K146" s="32">
        <f>ROUND(K145*0.015,0)</f>
        <v>0</v>
      </c>
      <c r="L146" s="4"/>
      <c r="M146" s="57">
        <f>ROUND(M145*0.015,0)</f>
        <v>0</v>
      </c>
    </row>
    <row r="147" spans="2:13" x14ac:dyDescent="0.35">
      <c r="B147" s="59" t="s">
        <v>1578</v>
      </c>
      <c r="C147" s="32">
        <f>C11</f>
        <v>0</v>
      </c>
      <c r="D147" s="4"/>
      <c r="E147" s="32">
        <f>E11</f>
        <v>0</v>
      </c>
      <c r="F147" s="4"/>
      <c r="G147" s="32">
        <f>G11</f>
        <v>0</v>
      </c>
      <c r="H147" s="4"/>
      <c r="I147" s="32">
        <f>I11</f>
        <v>0</v>
      </c>
      <c r="J147" s="4"/>
      <c r="K147" s="32">
        <f>K11</f>
        <v>0</v>
      </c>
      <c r="L147" s="4"/>
      <c r="M147" s="57">
        <f>M11</f>
        <v>0</v>
      </c>
    </row>
    <row r="148" spans="2:13" ht="16" thickBot="1" x14ac:dyDescent="0.4">
      <c r="B148" s="59" t="s">
        <v>1792</v>
      </c>
      <c r="C148" s="32">
        <f>C145-C147</f>
        <v>0</v>
      </c>
      <c r="D148" s="4"/>
      <c r="E148" s="32">
        <f>E145-E147</f>
        <v>0</v>
      </c>
      <c r="F148" s="4"/>
      <c r="G148" s="32">
        <f>G145-G147</f>
        <v>0</v>
      </c>
      <c r="H148" s="4"/>
      <c r="I148" s="32">
        <f>I145-I147</f>
        <v>0</v>
      </c>
      <c r="J148" s="4"/>
      <c r="K148" s="32">
        <f>K145-K147</f>
        <v>0</v>
      </c>
      <c r="L148" s="4"/>
      <c r="M148" s="57">
        <f>M145-M147</f>
        <v>0</v>
      </c>
    </row>
    <row r="149" spans="2:13" ht="16" thickBot="1" x14ac:dyDescent="0.4">
      <c r="B149" s="71" t="s">
        <v>1795</v>
      </c>
      <c r="C149" s="7">
        <f>IF(C151="YES",IF(MIN(C146,C148)&gt;0,MIN(C146,C148),0),0)</f>
        <v>0</v>
      </c>
      <c r="D149" s="70"/>
      <c r="E149" s="7">
        <f>IF(MIN(E146,E148)&gt;0,MIN(E146,E148),0)</f>
        <v>0</v>
      </c>
      <c r="F149" s="70"/>
      <c r="G149" s="7">
        <f>IF(MIN(G146,G148)&gt;0,MIN(G146,G148),0)</f>
        <v>0</v>
      </c>
      <c r="H149" s="70"/>
      <c r="I149" s="7">
        <f>IF(MIN(I146,I148)&gt;0,MIN(I146,I148),0)</f>
        <v>0</v>
      </c>
      <c r="J149" s="70"/>
      <c r="K149" s="7">
        <f>IF(MIN(K146,K148)&gt;0,MIN(K146,K148),0)</f>
        <v>0</v>
      </c>
      <c r="L149" s="70"/>
      <c r="M149" s="7">
        <f>IF(MIN(M146,M148)&gt;0,MIN(M146,M148),0)</f>
        <v>0</v>
      </c>
    </row>
    <row r="150" spans="2:13" x14ac:dyDescent="0.35">
      <c r="B150" s="36"/>
      <c r="M150" s="38"/>
    </row>
    <row r="151" spans="2:13" ht="46.5" x14ac:dyDescent="0.35">
      <c r="B151" s="59" t="s">
        <v>1740</v>
      </c>
      <c r="C151" s="148" t="s">
        <v>1738</v>
      </c>
      <c r="E151" s="148" t="s">
        <v>1738</v>
      </c>
      <c r="G151" s="148" t="s">
        <v>1738</v>
      </c>
      <c r="I151" s="148" t="s">
        <v>1738</v>
      </c>
      <c r="K151" s="148" t="s">
        <v>1738</v>
      </c>
      <c r="M151" s="149" t="s">
        <v>1738</v>
      </c>
    </row>
    <row r="152" spans="2:13" x14ac:dyDescent="0.35">
      <c r="B152" s="36"/>
      <c r="M152" s="38"/>
    </row>
    <row r="153" spans="2:13" x14ac:dyDescent="0.35">
      <c r="B153" s="68" t="s">
        <v>1609</v>
      </c>
      <c r="C153" s="51"/>
      <c r="D153" s="51"/>
      <c r="M153" s="38"/>
    </row>
    <row r="154" spans="2:13" x14ac:dyDescent="0.35">
      <c r="B154" s="73" t="s">
        <v>1776</v>
      </c>
      <c r="C154" s="51"/>
      <c r="D154" s="51"/>
      <c r="M154" s="38"/>
    </row>
    <row r="155" spans="2:13" x14ac:dyDescent="0.35">
      <c r="B155" s="68"/>
      <c r="C155" s="51"/>
      <c r="D155" s="51"/>
      <c r="M155" s="38"/>
    </row>
    <row r="156" spans="2:13" ht="15" customHeight="1" x14ac:dyDescent="0.35">
      <c r="B156" s="217" t="s">
        <v>1730</v>
      </c>
      <c r="C156" s="218"/>
      <c r="D156" s="218"/>
      <c r="E156" s="218"/>
      <c r="F156" s="218"/>
      <c r="G156" s="218"/>
      <c r="H156" s="218"/>
      <c r="I156" s="218"/>
      <c r="J156" s="218"/>
      <c r="K156" s="218"/>
      <c r="L156" s="218"/>
      <c r="M156" s="219"/>
    </row>
    <row r="157" spans="2:13" x14ac:dyDescent="0.35">
      <c r="B157" s="36" t="s">
        <v>1621</v>
      </c>
      <c r="G157" s="4"/>
      <c r="M157" s="38"/>
    </row>
    <row r="158" spans="2:13" x14ac:dyDescent="0.35">
      <c r="B158" s="36" t="s">
        <v>1622</v>
      </c>
      <c r="M158" s="38"/>
    </row>
    <row r="159" spans="2:13" x14ac:dyDescent="0.35">
      <c r="B159" s="173" t="s">
        <v>1731</v>
      </c>
      <c r="C159" s="174"/>
      <c r="D159" s="174"/>
      <c r="E159" s="174"/>
      <c r="F159" s="174"/>
      <c r="G159" s="174"/>
      <c r="H159" s="174"/>
      <c r="I159" s="174"/>
      <c r="J159" s="174"/>
      <c r="K159" s="174"/>
      <c r="L159" s="174"/>
      <c r="M159" s="175"/>
    </row>
    <row r="160" spans="2:13" x14ac:dyDescent="0.35">
      <c r="B160" s="173"/>
      <c r="C160" s="174"/>
      <c r="D160" s="174"/>
      <c r="E160" s="174"/>
      <c r="F160" s="174"/>
      <c r="G160" s="174"/>
      <c r="H160" s="174"/>
      <c r="I160" s="174"/>
      <c r="J160" s="174"/>
      <c r="K160" s="174"/>
      <c r="L160" s="174"/>
      <c r="M160" s="175"/>
    </row>
    <row r="161" spans="2:13" ht="16" thickBot="1" x14ac:dyDescent="0.4">
      <c r="B161" s="182"/>
      <c r="C161" s="183"/>
      <c r="D161" s="183"/>
      <c r="E161" s="183"/>
      <c r="F161" s="183"/>
      <c r="G161" s="183"/>
      <c r="H161" s="183"/>
      <c r="I161" s="183"/>
      <c r="J161" s="183"/>
      <c r="K161" s="183"/>
      <c r="L161" s="183"/>
      <c r="M161" s="184"/>
    </row>
    <row r="162" spans="2:13" ht="16" thickBot="1" x14ac:dyDescent="0.4"/>
    <row r="163" spans="2:13" ht="19.5" customHeight="1" thickBot="1" x14ac:dyDescent="0.4">
      <c r="B163" s="100" t="s">
        <v>1752</v>
      </c>
      <c r="C163" s="91"/>
      <c r="D163" s="91"/>
      <c r="E163" s="56"/>
      <c r="F163" s="56"/>
      <c r="G163" s="56"/>
      <c r="H163" s="56"/>
      <c r="I163" s="56"/>
      <c r="J163" s="56"/>
      <c r="K163" s="56"/>
      <c r="L163" s="56"/>
      <c r="M163" s="65"/>
    </row>
    <row r="164" spans="2:13" ht="46.5" x14ac:dyDescent="0.35">
      <c r="B164" s="64" t="s">
        <v>1613</v>
      </c>
      <c r="C164" s="5" t="s">
        <v>1842</v>
      </c>
      <c r="E164" s="5" t="s">
        <v>1647</v>
      </c>
      <c r="G164" s="5" t="s">
        <v>1648</v>
      </c>
      <c r="I164" s="5" t="s">
        <v>1820</v>
      </c>
      <c r="K164" s="5" t="s">
        <v>1864</v>
      </c>
      <c r="M164" s="35" t="s">
        <v>1885</v>
      </c>
    </row>
    <row r="165" spans="2:13" x14ac:dyDescent="0.35">
      <c r="B165" s="36" t="s">
        <v>0</v>
      </c>
      <c r="C165" s="32">
        <f>C11</f>
        <v>0</v>
      </c>
      <c r="E165" s="32">
        <f>E11</f>
        <v>0</v>
      </c>
      <c r="G165" s="32">
        <f>G11</f>
        <v>0</v>
      </c>
      <c r="I165" s="32">
        <f>I11</f>
        <v>0</v>
      </c>
      <c r="K165" s="32">
        <f>K11</f>
        <v>0</v>
      </c>
      <c r="M165" s="57">
        <f>M11</f>
        <v>0</v>
      </c>
    </row>
    <row r="166" spans="2:13" x14ac:dyDescent="0.35">
      <c r="B166" s="36" t="s">
        <v>1</v>
      </c>
      <c r="C166" s="32">
        <f>C21</f>
        <v>0</v>
      </c>
      <c r="E166" s="32">
        <f>E21</f>
        <v>0</v>
      </c>
      <c r="G166" s="32">
        <f>G21</f>
        <v>0</v>
      </c>
      <c r="I166" s="32">
        <f>I21</f>
        <v>0</v>
      </c>
      <c r="K166" s="32">
        <f>K21</f>
        <v>0</v>
      </c>
      <c r="M166" s="57">
        <f>M21</f>
        <v>0</v>
      </c>
    </row>
    <row r="167" spans="2:13" x14ac:dyDescent="0.35">
      <c r="B167" s="36" t="s">
        <v>1579</v>
      </c>
      <c r="C167" s="32">
        <f>C32</f>
        <v>0</v>
      </c>
      <c r="E167" s="32">
        <f>E32</f>
        <v>0</v>
      </c>
      <c r="G167" s="32">
        <f>G32</f>
        <v>0</v>
      </c>
      <c r="I167" s="32">
        <f>I32</f>
        <v>0</v>
      </c>
      <c r="K167" s="32">
        <f>K32</f>
        <v>0</v>
      </c>
      <c r="M167" s="57">
        <f>M32</f>
        <v>0</v>
      </c>
    </row>
    <row r="168" spans="2:13" x14ac:dyDescent="0.35">
      <c r="B168" s="36" t="s">
        <v>3</v>
      </c>
      <c r="C168" s="31">
        <f>C49</f>
        <v>1</v>
      </c>
      <c r="E168" s="31">
        <f>E49</f>
        <v>1</v>
      </c>
      <c r="G168" s="31">
        <f>G49</f>
        <v>1</v>
      </c>
      <c r="I168" s="31">
        <f>I49</f>
        <v>1</v>
      </c>
      <c r="K168" s="31">
        <f>K49</f>
        <v>1</v>
      </c>
      <c r="M168" s="37">
        <f>M49</f>
        <v>1</v>
      </c>
    </row>
    <row r="169" spans="2:13" x14ac:dyDescent="0.35">
      <c r="B169" s="36" t="s">
        <v>1690</v>
      </c>
      <c r="C169" s="32">
        <f>C79</f>
        <v>0</v>
      </c>
      <c r="E169" s="32">
        <f>E79</f>
        <v>0</v>
      </c>
      <c r="G169" s="32">
        <f>G79</f>
        <v>0</v>
      </c>
      <c r="I169" s="32">
        <f>I79</f>
        <v>0</v>
      </c>
      <c r="K169" s="32">
        <f>K79</f>
        <v>0</v>
      </c>
      <c r="M169" s="57">
        <f>M79</f>
        <v>0</v>
      </c>
    </row>
    <row r="170" spans="2:13" x14ac:dyDescent="0.35">
      <c r="B170" s="36" t="s">
        <v>1691</v>
      </c>
      <c r="C170" s="32">
        <f>C91</f>
        <v>0</v>
      </c>
      <c r="E170" s="32">
        <f>E91</f>
        <v>0</v>
      </c>
      <c r="G170" s="32">
        <f>G91</f>
        <v>0</v>
      </c>
      <c r="I170" s="32">
        <f>I91</f>
        <v>0</v>
      </c>
      <c r="K170" s="32">
        <f>K91</f>
        <v>0</v>
      </c>
      <c r="M170" s="57">
        <f>M91</f>
        <v>0</v>
      </c>
    </row>
    <row r="171" spans="2:13" x14ac:dyDescent="0.35">
      <c r="B171" s="36" t="s">
        <v>1692</v>
      </c>
      <c r="C171" s="32">
        <f>C100</f>
        <v>0</v>
      </c>
      <c r="E171" s="32">
        <f>E100</f>
        <v>0</v>
      </c>
      <c r="G171" s="32">
        <f>G100</f>
        <v>0</v>
      </c>
      <c r="I171" s="32">
        <f>I100</f>
        <v>0</v>
      </c>
      <c r="K171" s="32">
        <f>K100</f>
        <v>0</v>
      </c>
      <c r="M171" s="57">
        <f>M100</f>
        <v>0</v>
      </c>
    </row>
    <row r="172" spans="2:13" x14ac:dyDescent="0.35">
      <c r="B172" s="36" t="s">
        <v>7</v>
      </c>
      <c r="C172" s="31">
        <f>C109</f>
        <v>1</v>
      </c>
      <c r="E172" s="31">
        <f>E109</f>
        <v>1</v>
      </c>
      <c r="G172" s="31">
        <f>G109</f>
        <v>1</v>
      </c>
      <c r="I172" s="31">
        <f>I109</f>
        <v>1</v>
      </c>
      <c r="K172" s="31">
        <f>K109</f>
        <v>1</v>
      </c>
      <c r="M172" s="37">
        <f>M109</f>
        <v>1</v>
      </c>
    </row>
    <row r="173" spans="2:13" x14ac:dyDescent="0.35">
      <c r="B173" s="36" t="s">
        <v>1693</v>
      </c>
      <c r="C173" s="32">
        <f>C134</f>
        <v>0</v>
      </c>
      <c r="E173" s="32">
        <f>E134</f>
        <v>0</v>
      </c>
      <c r="G173" s="32">
        <f>G134</f>
        <v>0</v>
      </c>
      <c r="I173" s="32">
        <f>I134</f>
        <v>0</v>
      </c>
      <c r="K173" s="32">
        <f>K134</f>
        <v>0</v>
      </c>
      <c r="M173" s="57">
        <f>M134</f>
        <v>0</v>
      </c>
    </row>
    <row r="174" spans="2:13" ht="16" thickBot="1" x14ac:dyDescent="0.4">
      <c r="B174" s="36" t="s">
        <v>1694</v>
      </c>
      <c r="C174" s="83">
        <f>IF(C151="NO",0,C149)</f>
        <v>0</v>
      </c>
      <c r="E174" s="83">
        <f>IF(E151="NO",0,E149)</f>
        <v>0</v>
      </c>
      <c r="G174" s="83">
        <f>IF(G151="NO",0,G149)</f>
        <v>0</v>
      </c>
      <c r="I174" s="83">
        <f>IF(I151="NO",0,I149)</f>
        <v>0</v>
      </c>
      <c r="K174" s="83">
        <f>IF(K151="NO",0,K149)</f>
        <v>0</v>
      </c>
      <c r="M174" s="84">
        <f>IF(M151="NO",0,M149)</f>
        <v>0</v>
      </c>
    </row>
    <row r="175" spans="2:13" ht="16" thickBot="1" x14ac:dyDescent="0.4">
      <c r="B175" s="36" t="s">
        <v>1619</v>
      </c>
      <c r="C175" s="7">
        <f>ROUND(((((C165+C166-C167)*C168)+C169-C170-C171)*C172-C173+C174),0)</f>
        <v>0</v>
      </c>
      <c r="E175" s="7">
        <f>ROUND(((((E165+E166-E167)*E168)+E169-E170-E171)*E172-E173+E174),0)</f>
        <v>0</v>
      </c>
      <c r="G175" s="7">
        <f>ROUND(((((G165+G166-G167)*G168)+G169-G170-G171)*G172-G173+G174),0)</f>
        <v>0</v>
      </c>
      <c r="I175" s="7">
        <f>ROUND(((((I165+I166-I167)*I168)+I169-I170-I171)*I172-I173+I174),0)</f>
        <v>0</v>
      </c>
      <c r="K175" s="7">
        <f>ROUND(((((K165+K166-K167)*K168)+K169-K170-K171)*K172-K173+K174),0)</f>
        <v>0</v>
      </c>
      <c r="M175" s="7">
        <f>ROUND(((((M165+M166-M167)*M168)+M169-M170-M171)*M172-M173+M174),0)</f>
        <v>0</v>
      </c>
    </row>
    <row r="176" spans="2:13" x14ac:dyDescent="0.35">
      <c r="B176" s="36"/>
      <c r="M176" s="38"/>
    </row>
    <row r="177" spans="2:13" x14ac:dyDescent="0.35">
      <c r="B177" s="68" t="s">
        <v>1609</v>
      </c>
      <c r="C177" s="51"/>
      <c r="D177" s="51"/>
      <c r="M177" s="38"/>
    </row>
    <row r="178" spans="2:13" ht="15.75" customHeight="1" x14ac:dyDescent="0.35">
      <c r="B178" s="173" t="s">
        <v>1783</v>
      </c>
      <c r="C178" s="174"/>
      <c r="D178" s="174"/>
      <c r="E178" s="174"/>
      <c r="F178" s="174"/>
      <c r="G178" s="174"/>
      <c r="H178" s="174"/>
      <c r="I178" s="174"/>
      <c r="J178" s="174"/>
      <c r="K178" s="174"/>
      <c r="L178" s="174"/>
      <c r="M178" s="175"/>
    </row>
    <row r="179" spans="2:13" ht="15.75" customHeight="1" thickBot="1" x14ac:dyDescent="0.4">
      <c r="B179" s="182"/>
      <c r="C179" s="183"/>
      <c r="D179" s="183"/>
      <c r="E179" s="183"/>
      <c r="F179" s="183"/>
      <c r="G179" s="183"/>
      <c r="H179" s="183"/>
      <c r="I179" s="183"/>
      <c r="J179" s="183"/>
      <c r="K179" s="183"/>
      <c r="L179" s="183"/>
      <c r="M179" s="184"/>
    </row>
    <row r="181" spans="2:13" x14ac:dyDescent="0.35">
      <c r="B181" s="53" t="s">
        <v>1651</v>
      </c>
      <c r="C181" s="200" t="s">
        <v>1710</v>
      </c>
      <c r="D181" s="201"/>
      <c r="E181" s="202"/>
    </row>
    <row r="182" spans="2:13" ht="16" thickBot="1" x14ac:dyDescent="0.4"/>
    <row r="183" spans="2:13" ht="16" thickBot="1" x14ac:dyDescent="0.4">
      <c r="B183" s="101" t="s">
        <v>1751</v>
      </c>
      <c r="C183" s="94"/>
      <c r="D183" s="94"/>
      <c r="E183" s="56"/>
      <c r="F183" s="56"/>
      <c r="G183" s="56"/>
      <c r="H183" s="56"/>
      <c r="I183" s="56"/>
      <c r="J183" s="56"/>
      <c r="K183" s="56"/>
      <c r="L183" s="56"/>
      <c r="M183" s="65"/>
    </row>
    <row r="184" spans="2:13" ht="72" customHeight="1" x14ac:dyDescent="0.35">
      <c r="B184" s="34" t="s">
        <v>1613</v>
      </c>
      <c r="C184" s="5" t="s">
        <v>1841</v>
      </c>
      <c r="E184" s="5" t="s">
        <v>1695</v>
      </c>
      <c r="G184" s="5" t="s">
        <v>1696</v>
      </c>
      <c r="I184" s="5" t="s">
        <v>1819</v>
      </c>
      <c r="K184" s="5" t="s">
        <v>1863</v>
      </c>
      <c r="M184" s="35" t="s">
        <v>1884</v>
      </c>
    </row>
    <row r="185" spans="2:13" x14ac:dyDescent="0.35">
      <c r="B185" s="36" t="s">
        <v>1576</v>
      </c>
      <c r="C185" s="32">
        <f>C165</f>
        <v>0</v>
      </c>
      <c r="D185" s="4"/>
      <c r="E185" s="32">
        <f>E165</f>
        <v>0</v>
      </c>
      <c r="F185" s="4"/>
      <c r="G185" s="32">
        <f>G165</f>
        <v>0</v>
      </c>
      <c r="H185" s="4"/>
      <c r="I185" s="32">
        <f>I165</f>
        <v>0</v>
      </c>
      <c r="J185" s="4"/>
      <c r="K185" s="32">
        <f>K165</f>
        <v>0</v>
      </c>
      <c r="L185" s="4"/>
      <c r="M185" s="57">
        <f>M165</f>
        <v>0</v>
      </c>
    </row>
    <row r="186" spans="2:13" x14ac:dyDescent="0.35">
      <c r="B186" s="36" t="s">
        <v>1683</v>
      </c>
      <c r="C186" s="32">
        <f>ROUND(C185*0.05,0)</f>
        <v>0</v>
      </c>
      <c r="D186" s="4"/>
      <c r="E186" s="32">
        <f>ROUND(E185*0.05,0)</f>
        <v>0</v>
      </c>
      <c r="F186" s="4"/>
      <c r="G186" s="32">
        <f>ROUND(G185*0.05,0)</f>
        <v>0</v>
      </c>
      <c r="H186" s="4"/>
      <c r="I186" s="32">
        <f>ROUND(I185*0.05,0)</f>
        <v>0</v>
      </c>
      <c r="J186" s="4"/>
      <c r="K186" s="32">
        <f>ROUND(K185*0.05,0)</f>
        <v>0</v>
      </c>
      <c r="L186" s="4"/>
      <c r="M186" s="57">
        <f>ROUND(M185*0.05,0)</f>
        <v>0</v>
      </c>
    </row>
    <row r="187" spans="2:13" x14ac:dyDescent="0.35">
      <c r="B187" s="36"/>
      <c r="C187" s="4"/>
      <c r="D187" s="4"/>
      <c r="E187" s="4"/>
      <c r="F187" s="4"/>
      <c r="G187" s="4"/>
      <c r="H187" s="4"/>
      <c r="I187" s="4"/>
      <c r="J187" s="4"/>
      <c r="K187" s="4"/>
      <c r="L187" s="4"/>
      <c r="M187" s="41"/>
    </row>
    <row r="188" spans="2:13" ht="16" thickBot="1" x14ac:dyDescent="0.4">
      <c r="B188" s="59" t="s">
        <v>1709</v>
      </c>
      <c r="C188" s="147">
        <v>0</v>
      </c>
      <c r="D188" s="4"/>
      <c r="E188" s="147">
        <v>0</v>
      </c>
      <c r="F188" s="4"/>
      <c r="G188" s="147">
        <v>0</v>
      </c>
      <c r="H188" s="4"/>
      <c r="I188" s="147">
        <v>0</v>
      </c>
      <c r="J188" s="4"/>
      <c r="K188" s="147">
        <v>0</v>
      </c>
      <c r="L188" s="4"/>
      <c r="M188" s="146">
        <v>0</v>
      </c>
    </row>
    <row r="189" spans="2:13" ht="31.5" thickBot="1" x14ac:dyDescent="0.4">
      <c r="B189" s="59" t="s">
        <v>1577</v>
      </c>
      <c r="C189" s="7">
        <f>IF(C188&gt;C186,C188-C186,0)</f>
        <v>0</v>
      </c>
      <c r="D189" s="70"/>
      <c r="E189" s="7">
        <f>IF(E188&gt;E186,E188-E186,0)</f>
        <v>0</v>
      </c>
      <c r="F189" s="70"/>
      <c r="G189" s="7">
        <f>IF(G188&gt;G186,G188-G186,0)</f>
        <v>0</v>
      </c>
      <c r="H189" s="70"/>
      <c r="I189" s="7">
        <f>IF(I188&gt;I186,I188-I186,0)</f>
        <v>0</v>
      </c>
      <c r="J189" s="70"/>
      <c r="K189" s="7">
        <f>IF(K188&gt;K186,K188-K186,0)</f>
        <v>0</v>
      </c>
      <c r="L189" s="70"/>
      <c r="M189" s="7">
        <f>IF(M188&gt;M186,M188-M186,0)</f>
        <v>0</v>
      </c>
    </row>
    <row r="190" spans="2:13" x14ac:dyDescent="0.35">
      <c r="B190" s="36"/>
      <c r="M190" s="38"/>
    </row>
    <row r="191" spans="2:13" x14ac:dyDescent="0.35">
      <c r="B191" s="68" t="s">
        <v>1609</v>
      </c>
      <c r="C191" s="51"/>
      <c r="D191" s="51"/>
      <c r="M191" s="38"/>
    </row>
    <row r="192" spans="2:13" x14ac:dyDescent="0.35">
      <c r="B192" s="73" t="s">
        <v>1775</v>
      </c>
      <c r="C192" s="51"/>
      <c r="D192" s="51"/>
      <c r="M192" s="38"/>
    </row>
    <row r="193" spans="2:13" x14ac:dyDescent="0.35">
      <c r="B193" s="68"/>
      <c r="C193" s="51"/>
      <c r="D193" s="51"/>
      <c r="M193" s="38"/>
    </row>
    <row r="194" spans="2:13" x14ac:dyDescent="0.35">
      <c r="B194" s="173" t="s">
        <v>1623</v>
      </c>
      <c r="C194" s="174"/>
      <c r="D194" s="174"/>
      <c r="E194" s="174"/>
      <c r="F194" s="174"/>
      <c r="G194" s="174"/>
      <c r="H194" s="174"/>
      <c r="I194" s="174"/>
      <c r="J194" s="174"/>
      <c r="K194" s="174"/>
      <c r="L194" s="174"/>
      <c r="M194" s="175"/>
    </row>
    <row r="195" spans="2:13" x14ac:dyDescent="0.35">
      <c r="B195" s="173"/>
      <c r="C195" s="174"/>
      <c r="D195" s="174"/>
      <c r="E195" s="174"/>
      <c r="F195" s="174"/>
      <c r="G195" s="174"/>
      <c r="H195" s="174"/>
      <c r="I195" s="174"/>
      <c r="J195" s="174"/>
      <c r="K195" s="174"/>
      <c r="L195" s="174"/>
      <c r="M195" s="175"/>
    </row>
    <row r="196" spans="2:13" x14ac:dyDescent="0.35">
      <c r="B196" s="36"/>
      <c r="M196" s="38"/>
    </row>
    <row r="197" spans="2:13" ht="16" thickBot="1" x14ac:dyDescent="0.4">
      <c r="B197" s="39" t="s">
        <v>1654</v>
      </c>
      <c r="C197" s="63"/>
      <c r="D197" s="63"/>
      <c r="E197" s="63"/>
      <c r="F197" s="63"/>
      <c r="G197" s="63"/>
      <c r="H197" s="63"/>
      <c r="I197" s="63"/>
      <c r="J197" s="63"/>
      <c r="K197" s="63"/>
      <c r="L197" s="63"/>
      <c r="M197" s="67"/>
    </row>
    <row r="198" spans="2:13" ht="16" thickBot="1" x14ac:dyDescent="0.4"/>
    <row r="199" spans="2:13" ht="19.5" customHeight="1" thickBot="1" x14ac:dyDescent="0.4">
      <c r="B199" s="101" t="s">
        <v>1750</v>
      </c>
      <c r="C199" s="94"/>
      <c r="D199" s="94"/>
      <c r="E199" s="56"/>
      <c r="F199" s="56"/>
      <c r="G199" s="56"/>
      <c r="H199" s="56"/>
      <c r="I199" s="56"/>
      <c r="J199" s="56"/>
      <c r="K199" s="56"/>
      <c r="L199" s="56"/>
      <c r="M199" s="65"/>
    </row>
    <row r="200" spans="2:13" ht="46.5" x14ac:dyDescent="0.35">
      <c r="B200" s="58" t="s">
        <v>1590</v>
      </c>
      <c r="C200" s="5" t="s">
        <v>1840</v>
      </c>
      <c r="E200" s="5" t="s">
        <v>1588</v>
      </c>
      <c r="G200" s="5" t="s">
        <v>1589</v>
      </c>
      <c r="I200" s="5" t="s">
        <v>1818</v>
      </c>
      <c r="K200" s="5" t="s">
        <v>1862</v>
      </c>
      <c r="M200" s="35" t="s">
        <v>1883</v>
      </c>
    </row>
    <row r="201" spans="2:13" ht="31" x14ac:dyDescent="0.35">
      <c r="B201" s="66" t="s">
        <v>1657</v>
      </c>
      <c r="C201" s="42">
        <f>'13a. Capital Local Expenditures'!D110</f>
        <v>0</v>
      </c>
      <c r="D201" s="54"/>
      <c r="E201" s="42">
        <f>'13a. Capital Local Expenditures'!F110</f>
        <v>0</v>
      </c>
      <c r="F201" s="54"/>
      <c r="G201" s="42">
        <f>'13a. Capital Local Expenditures'!H110</f>
        <v>0</v>
      </c>
      <c r="H201" s="54"/>
      <c r="I201" s="42">
        <f>'13a. Capital Local Expenditures'!J110</f>
        <v>0</v>
      </c>
      <c r="J201" s="54"/>
      <c r="K201" s="42">
        <f>'13a. Capital Local Expenditures'!L110</f>
        <v>0</v>
      </c>
      <c r="L201" s="54"/>
      <c r="M201" s="60">
        <f>'13a. Capital Local Expenditures'!N110</f>
        <v>0</v>
      </c>
    </row>
    <row r="202" spans="2:13" x14ac:dyDescent="0.35">
      <c r="B202" s="36"/>
      <c r="C202" s="4"/>
      <c r="E202" s="4"/>
      <c r="G202" s="4"/>
      <c r="I202" s="4"/>
      <c r="K202" s="4"/>
      <c r="M202" s="41"/>
    </row>
    <row r="203" spans="2:13" x14ac:dyDescent="0.35">
      <c r="B203" s="58" t="s">
        <v>1593</v>
      </c>
      <c r="C203" s="4"/>
      <c r="E203" s="4"/>
      <c r="G203" s="4"/>
      <c r="I203" s="4"/>
      <c r="K203" s="4"/>
      <c r="M203" s="41"/>
    </row>
    <row r="204" spans="2:13" x14ac:dyDescent="0.35">
      <c r="B204" s="59" t="s">
        <v>31</v>
      </c>
      <c r="C204" s="144">
        <v>0</v>
      </c>
      <c r="D204" s="54"/>
      <c r="E204" s="144">
        <v>0</v>
      </c>
      <c r="F204" s="54"/>
      <c r="G204" s="144">
        <v>0</v>
      </c>
      <c r="H204" s="54"/>
      <c r="I204" s="144">
        <v>0</v>
      </c>
      <c r="J204" s="54"/>
      <c r="K204" s="144">
        <v>0</v>
      </c>
      <c r="L204" s="54"/>
      <c r="M204" s="145">
        <v>0</v>
      </c>
    </row>
    <row r="205" spans="2:13" ht="31" x14ac:dyDescent="0.35">
      <c r="B205" s="59" t="s">
        <v>1658</v>
      </c>
      <c r="C205" s="42">
        <f>ROUND('13b. State Aid for Cap Excl'!D30,0)</f>
        <v>13852270</v>
      </c>
      <c r="E205" s="42">
        <f>ROUND('13b. State Aid for Cap Excl'!F30,0)</f>
        <v>0</v>
      </c>
      <c r="G205" s="42">
        <f>ROUND('13b. State Aid for Cap Excl'!H30,0)</f>
        <v>0</v>
      </c>
      <c r="I205" s="42">
        <f>ROUND('13b. State Aid for Cap Excl'!J30,0)</f>
        <v>0</v>
      </c>
      <c r="K205" s="42">
        <f>ROUND('13b. State Aid for Cap Excl'!L30,0)</f>
        <v>0</v>
      </c>
      <c r="M205" s="60">
        <f>ROUND('13b. State Aid for Cap Excl'!N30,0)</f>
        <v>0</v>
      </c>
    </row>
    <row r="206" spans="2:13" x14ac:dyDescent="0.35">
      <c r="B206" s="36" t="s">
        <v>32</v>
      </c>
      <c r="C206" s="147">
        <v>0</v>
      </c>
      <c r="E206" s="147">
        <v>0</v>
      </c>
      <c r="G206" s="147">
        <v>0</v>
      </c>
      <c r="I206" s="147">
        <v>0</v>
      </c>
      <c r="K206" s="147">
        <v>0</v>
      </c>
      <c r="M206" s="146">
        <v>0</v>
      </c>
    </row>
    <row r="207" spans="2:13" x14ac:dyDescent="0.35">
      <c r="B207" s="36" t="s">
        <v>33</v>
      </c>
      <c r="C207" s="147">
        <v>0</v>
      </c>
      <c r="E207" s="147">
        <v>0</v>
      </c>
      <c r="G207" s="147">
        <v>0</v>
      </c>
      <c r="I207" s="147">
        <v>0</v>
      </c>
      <c r="K207" s="147">
        <v>0</v>
      </c>
      <c r="M207" s="146">
        <v>0</v>
      </c>
    </row>
    <row r="208" spans="2:13" ht="31" x14ac:dyDescent="0.35">
      <c r="B208" s="103" t="s">
        <v>1655</v>
      </c>
      <c r="C208" s="144">
        <v>0</v>
      </c>
      <c r="D208" s="54"/>
      <c r="E208" s="144">
        <v>0</v>
      </c>
      <c r="F208" s="54"/>
      <c r="G208" s="144">
        <v>0</v>
      </c>
      <c r="H208" s="54"/>
      <c r="I208" s="144">
        <v>0</v>
      </c>
      <c r="J208" s="54"/>
      <c r="K208" s="144">
        <v>0</v>
      </c>
      <c r="L208" s="54"/>
      <c r="M208" s="145">
        <v>0</v>
      </c>
    </row>
    <row r="209" spans="2:13" x14ac:dyDescent="0.35">
      <c r="B209" s="36"/>
      <c r="C209" s="4"/>
      <c r="E209" s="4"/>
      <c r="G209" s="4"/>
      <c r="I209" s="4"/>
      <c r="K209" s="4"/>
      <c r="M209" s="41"/>
    </row>
    <row r="210" spans="2:13" x14ac:dyDescent="0.35">
      <c r="B210" s="58" t="s">
        <v>1594</v>
      </c>
      <c r="C210" s="4"/>
      <c r="E210" s="4"/>
      <c r="G210" s="4"/>
      <c r="I210" s="4"/>
      <c r="K210" s="4"/>
      <c r="M210" s="41"/>
    </row>
    <row r="211" spans="2:13" ht="31" x14ac:dyDescent="0.35">
      <c r="B211" s="59" t="s">
        <v>1655</v>
      </c>
      <c r="C211" s="144">
        <v>0</v>
      </c>
      <c r="D211" s="54"/>
      <c r="E211" s="144">
        <v>0</v>
      </c>
      <c r="F211" s="54"/>
      <c r="G211" s="144">
        <v>0</v>
      </c>
      <c r="H211" s="54"/>
      <c r="I211" s="144">
        <v>0</v>
      </c>
      <c r="J211" s="54"/>
      <c r="K211" s="144">
        <v>0</v>
      </c>
      <c r="L211" s="54"/>
      <c r="M211" s="145">
        <v>0</v>
      </c>
    </row>
    <row r="212" spans="2:13" x14ac:dyDescent="0.35">
      <c r="B212" s="36"/>
      <c r="C212" s="4"/>
      <c r="E212" s="4"/>
      <c r="G212" s="4"/>
      <c r="I212" s="4"/>
      <c r="K212" s="4"/>
      <c r="M212" s="41"/>
    </row>
    <row r="213" spans="2:13" x14ac:dyDescent="0.35">
      <c r="B213" s="58" t="s">
        <v>1591</v>
      </c>
      <c r="C213" s="4"/>
      <c r="E213" s="4"/>
      <c r="G213" s="4"/>
      <c r="I213" s="4"/>
      <c r="K213" s="4"/>
      <c r="M213" s="41"/>
    </row>
    <row r="214" spans="2:13" ht="31" x14ac:dyDescent="0.35">
      <c r="B214" s="59" t="s">
        <v>1661</v>
      </c>
      <c r="C214" s="42">
        <f>C201-SUM(C204:C208)+C211</f>
        <v>-13852270</v>
      </c>
      <c r="E214" s="42">
        <f>E201-SUM(E204:E208)+E211</f>
        <v>0</v>
      </c>
      <c r="G214" s="42">
        <f>G201-SUM(G204:G208)+G211</f>
        <v>0</v>
      </c>
      <c r="I214" s="42">
        <f>I201-SUM(I204:I208)+I211</f>
        <v>0</v>
      </c>
      <c r="K214" s="42">
        <f>K201-SUM(K204:K208)+K211</f>
        <v>0</v>
      </c>
      <c r="M214" s="60">
        <f>M201-SUM(M204:M208)+M211</f>
        <v>0</v>
      </c>
    </row>
    <row r="215" spans="2:13" x14ac:dyDescent="0.35">
      <c r="B215" s="36"/>
      <c r="C215" s="61"/>
      <c r="E215" s="61"/>
      <c r="G215" s="61"/>
      <c r="I215" s="61"/>
      <c r="K215" s="61"/>
      <c r="M215" s="62"/>
    </row>
    <row r="216" spans="2:13" ht="16" thickBot="1" x14ac:dyDescent="0.4">
      <c r="B216" s="58" t="s">
        <v>1592</v>
      </c>
      <c r="C216" s="61"/>
      <c r="E216" s="61"/>
      <c r="G216" s="61"/>
      <c r="I216" s="61"/>
      <c r="K216" s="61"/>
      <c r="M216" s="62"/>
    </row>
    <row r="217" spans="2:13" ht="31.5" thickBot="1" x14ac:dyDescent="0.4">
      <c r="B217" s="71" t="s">
        <v>1656</v>
      </c>
      <c r="C217" s="43">
        <f>ROUND(IF(C214&gt;0,C214,0),0)</f>
        <v>0</v>
      </c>
      <c r="D217" s="72"/>
      <c r="E217" s="43">
        <f>ROUND(IF(E214&gt;0,E214,0),0)</f>
        <v>0</v>
      </c>
      <c r="F217" s="72"/>
      <c r="G217" s="43">
        <f>ROUND(IF(G214&gt;0,G214,0),0)</f>
        <v>0</v>
      </c>
      <c r="H217" s="72"/>
      <c r="I217" s="43">
        <f>ROUND(IF(I214&gt;0,I214,0),0)</f>
        <v>0</v>
      </c>
      <c r="J217" s="72"/>
      <c r="K217" s="43">
        <f>ROUND(IF(K214&gt;0,K214,0),0)</f>
        <v>0</v>
      </c>
      <c r="L217" s="72"/>
      <c r="M217" s="43">
        <f>ROUND(IF(M214&gt;0,M214,0),0)</f>
        <v>0</v>
      </c>
    </row>
    <row r="218" spans="2:13" x14ac:dyDescent="0.35">
      <c r="B218" s="36"/>
      <c r="C218" s="4"/>
      <c r="M218" s="38"/>
    </row>
    <row r="219" spans="2:13" x14ac:dyDescent="0.35">
      <c r="B219" s="68" t="s">
        <v>1609</v>
      </c>
      <c r="C219" s="51"/>
      <c r="D219" s="51"/>
      <c r="M219" s="38"/>
    </row>
    <row r="220" spans="2:13" x14ac:dyDescent="0.35">
      <c r="B220" s="73" t="s">
        <v>1780</v>
      </c>
      <c r="C220" s="51"/>
      <c r="D220" s="51"/>
      <c r="M220" s="38"/>
    </row>
    <row r="221" spans="2:13" x14ac:dyDescent="0.35">
      <c r="B221" s="68"/>
      <c r="C221" s="51"/>
      <c r="D221" s="51"/>
      <c r="M221" s="38"/>
    </row>
    <row r="222" spans="2:13" x14ac:dyDescent="0.35">
      <c r="B222" s="36" t="s">
        <v>1659</v>
      </c>
      <c r="M222" s="38"/>
    </row>
    <row r="223" spans="2:13" x14ac:dyDescent="0.35">
      <c r="B223" s="36"/>
      <c r="M223" s="38"/>
    </row>
    <row r="224" spans="2:13" ht="16" thickBot="1" x14ac:dyDescent="0.4">
      <c r="B224" s="39" t="s">
        <v>1660</v>
      </c>
      <c r="C224" s="63"/>
      <c r="D224" s="63"/>
      <c r="E224" s="63"/>
      <c r="F224" s="63"/>
      <c r="G224" s="63"/>
      <c r="H224" s="63"/>
      <c r="I224" s="63"/>
      <c r="J224" s="63"/>
      <c r="K224" s="63"/>
      <c r="L224" s="63"/>
      <c r="M224" s="67"/>
    </row>
    <row r="225" spans="2:13" ht="16" thickBot="1" x14ac:dyDescent="0.4">
      <c r="E225" s="4"/>
      <c r="G225" s="4"/>
      <c r="I225" s="4"/>
      <c r="K225" s="4"/>
      <c r="M225" s="4"/>
    </row>
    <row r="226" spans="2:13" ht="19.5" customHeight="1" thickBot="1" x14ac:dyDescent="0.4">
      <c r="B226" s="102" t="s">
        <v>1749</v>
      </c>
      <c r="C226" s="94"/>
      <c r="D226" s="94"/>
      <c r="E226" s="56"/>
      <c r="F226" s="56"/>
      <c r="G226" s="56"/>
      <c r="H226" s="56"/>
      <c r="I226" s="56"/>
      <c r="J226" s="56"/>
      <c r="K226" s="56"/>
      <c r="L226" s="56"/>
      <c r="M226" s="65"/>
    </row>
    <row r="227" spans="2:13" x14ac:dyDescent="0.35">
      <c r="B227" s="74" t="s">
        <v>1662</v>
      </c>
      <c r="C227" s="56"/>
      <c r="D227" s="56"/>
      <c r="E227" s="56"/>
      <c r="F227" s="56"/>
      <c r="G227" s="56"/>
      <c r="H227" s="56"/>
      <c r="I227" s="56"/>
      <c r="J227" s="56"/>
      <c r="K227" s="56"/>
      <c r="L227" s="56"/>
      <c r="M227" s="65"/>
    </row>
    <row r="228" spans="2:13" x14ac:dyDescent="0.35">
      <c r="B228" s="36"/>
      <c r="M228" s="38"/>
    </row>
    <row r="229" spans="2:13" ht="31" x14ac:dyDescent="0.35">
      <c r="B229" s="34" t="s">
        <v>1560</v>
      </c>
      <c r="C229" s="5" t="s">
        <v>1839</v>
      </c>
      <c r="E229" s="5" t="s">
        <v>1697</v>
      </c>
      <c r="G229" s="5" t="s">
        <v>1698</v>
      </c>
      <c r="I229" s="5" t="s">
        <v>1817</v>
      </c>
      <c r="K229" s="5" t="s">
        <v>1861</v>
      </c>
      <c r="M229" s="35" t="s">
        <v>1882</v>
      </c>
    </row>
    <row r="230" spans="2:13" x14ac:dyDescent="0.35">
      <c r="B230" s="36" t="s">
        <v>1559</v>
      </c>
      <c r="C230" s="142">
        <v>0.152</v>
      </c>
      <c r="D230" s="33"/>
      <c r="E230" s="31">
        <f>C231</f>
        <v>0.16500000000000001</v>
      </c>
      <c r="F230" s="33"/>
      <c r="G230" s="31">
        <f>E231</f>
        <v>0.16500000000000001</v>
      </c>
      <c r="H230" s="33"/>
      <c r="I230" s="31">
        <f>G231</f>
        <v>0.16500000000000001</v>
      </c>
      <c r="J230" s="33"/>
      <c r="K230" s="31">
        <f>I231</f>
        <v>0.16500000000000001</v>
      </c>
      <c r="L230" s="33"/>
      <c r="M230" s="37">
        <f>K231</f>
        <v>0.16500000000000001</v>
      </c>
    </row>
    <row r="231" spans="2:13" x14ac:dyDescent="0.35">
      <c r="B231" s="36" t="s">
        <v>1564</v>
      </c>
      <c r="C231" s="142">
        <v>0.16500000000000001</v>
      </c>
      <c r="D231" s="33"/>
      <c r="E231" s="142">
        <v>0.16500000000000001</v>
      </c>
      <c r="F231" s="33"/>
      <c r="G231" s="142">
        <v>0.16500000000000001</v>
      </c>
      <c r="H231" s="33"/>
      <c r="I231" s="142">
        <v>0.16500000000000001</v>
      </c>
      <c r="J231" s="33"/>
      <c r="K231" s="142">
        <v>0.16500000000000001</v>
      </c>
      <c r="L231" s="33"/>
      <c r="M231" s="143">
        <v>0.16500000000000001</v>
      </c>
    </row>
    <row r="232" spans="2:13" x14ac:dyDescent="0.35">
      <c r="B232" s="36"/>
      <c r="M232" s="38"/>
    </row>
    <row r="233" spans="2:13" x14ac:dyDescent="0.35">
      <c r="B233" s="36" t="s">
        <v>1561</v>
      </c>
      <c r="C233" s="142">
        <v>0.1011</v>
      </c>
      <c r="D233" s="33"/>
      <c r="E233" s="31">
        <f>C234</f>
        <v>9.7500000000000003E-2</v>
      </c>
      <c r="F233" s="33"/>
      <c r="G233" s="31">
        <f>E234</f>
        <v>9.7500000000000003E-2</v>
      </c>
      <c r="H233" s="33"/>
      <c r="I233" s="31">
        <f>G234</f>
        <v>9.7500000000000003E-2</v>
      </c>
      <c r="J233" s="33"/>
      <c r="K233" s="31">
        <f>I234</f>
        <v>9.7500000000000003E-2</v>
      </c>
      <c r="L233" s="33"/>
      <c r="M233" s="37">
        <f>K234</f>
        <v>9.7500000000000003E-2</v>
      </c>
    </row>
    <row r="234" spans="2:13" x14ac:dyDescent="0.35">
      <c r="B234" s="75" t="s">
        <v>1565</v>
      </c>
      <c r="C234" s="142">
        <v>9.7500000000000003E-2</v>
      </c>
      <c r="D234" s="33"/>
      <c r="E234" s="142">
        <v>9.7500000000000003E-2</v>
      </c>
      <c r="F234" s="33"/>
      <c r="G234" s="142">
        <v>9.7500000000000003E-2</v>
      </c>
      <c r="H234" s="33"/>
      <c r="I234" s="142">
        <v>9.7500000000000003E-2</v>
      </c>
      <c r="J234" s="33"/>
      <c r="K234" s="142">
        <v>9.7500000000000003E-2</v>
      </c>
      <c r="L234" s="33"/>
      <c r="M234" s="143">
        <v>9.7500000000000003E-2</v>
      </c>
    </row>
    <row r="235" spans="2:13" x14ac:dyDescent="0.35">
      <c r="B235" s="36"/>
      <c r="E235" s="33"/>
      <c r="F235" s="33"/>
      <c r="G235" s="33"/>
      <c r="H235" s="33"/>
      <c r="I235" s="33"/>
      <c r="J235" s="33"/>
      <c r="K235" s="33"/>
      <c r="L235" s="33"/>
      <c r="M235" s="89"/>
    </row>
    <row r="236" spans="2:13" x14ac:dyDescent="0.35">
      <c r="B236" s="82" t="s">
        <v>1918</v>
      </c>
      <c r="C236" s="86"/>
      <c r="D236" s="86"/>
      <c r="E236" s="33"/>
      <c r="F236" s="33"/>
      <c r="G236" s="33"/>
      <c r="H236" s="33"/>
      <c r="I236" s="33"/>
      <c r="J236" s="33"/>
      <c r="K236" s="33"/>
      <c r="L236" s="33"/>
      <c r="M236" s="89"/>
    </row>
    <row r="237" spans="2:13" ht="16" thickBot="1" x14ac:dyDescent="0.4">
      <c r="B237" s="82" t="s">
        <v>1919</v>
      </c>
      <c r="C237" s="86"/>
      <c r="D237" s="86"/>
      <c r="G237" s="4"/>
      <c r="M237" s="38"/>
    </row>
    <row r="238" spans="2:13" ht="15" customHeight="1" x14ac:dyDescent="0.35">
      <c r="B238" s="74" t="s">
        <v>1663</v>
      </c>
      <c r="C238" s="56"/>
      <c r="D238" s="56"/>
      <c r="E238" s="56"/>
      <c r="F238" s="56"/>
      <c r="G238" s="56"/>
      <c r="H238" s="56"/>
      <c r="I238" s="56"/>
      <c r="J238" s="56"/>
      <c r="K238" s="56"/>
      <c r="L238" s="56"/>
      <c r="M238" s="65"/>
    </row>
    <row r="239" spans="2:13" x14ac:dyDescent="0.35">
      <c r="B239" s="36"/>
      <c r="G239" s="4"/>
      <c r="M239" s="38"/>
    </row>
    <row r="240" spans="2:13" ht="31" x14ac:dyDescent="0.35">
      <c r="B240" s="34" t="s">
        <v>1684</v>
      </c>
      <c r="C240" s="5" t="s">
        <v>1838</v>
      </c>
      <c r="E240" s="5" t="s">
        <v>1665</v>
      </c>
      <c r="G240" s="5" t="s">
        <v>1666</v>
      </c>
      <c r="I240" s="5" t="s">
        <v>1816</v>
      </c>
      <c r="K240" s="5" t="s">
        <v>1860</v>
      </c>
      <c r="M240" s="35" t="s">
        <v>1881</v>
      </c>
    </row>
    <row r="241" spans="2:13" x14ac:dyDescent="0.35">
      <c r="B241" s="36" t="s">
        <v>1562</v>
      </c>
      <c r="C241" s="31">
        <f>C231-C230</f>
        <v>1.3000000000000012E-2</v>
      </c>
      <c r="D241" s="33"/>
      <c r="E241" s="31">
        <f>E231-E230</f>
        <v>0</v>
      </c>
      <c r="F241" s="33"/>
      <c r="G241" s="31">
        <f>G231-G230</f>
        <v>0</v>
      </c>
      <c r="H241" s="33"/>
      <c r="I241" s="31">
        <f>I231-I230</f>
        <v>0</v>
      </c>
      <c r="J241" s="33"/>
      <c r="K241" s="31">
        <f>K231-K230</f>
        <v>0</v>
      </c>
      <c r="L241" s="33"/>
      <c r="M241" s="37">
        <f>M231-M230</f>
        <v>0</v>
      </c>
    </row>
    <row r="242" spans="2:13" x14ac:dyDescent="0.35">
      <c r="B242" s="36" t="s">
        <v>1566</v>
      </c>
      <c r="C242" s="31">
        <f>IF(C241&gt;0.02,C241-0.02,0)</f>
        <v>0</v>
      </c>
      <c r="D242" s="33"/>
      <c r="E242" s="31">
        <f>IF(E241&gt;0.02,E241-0.02,0)</f>
        <v>0</v>
      </c>
      <c r="F242" s="33"/>
      <c r="G242" s="31">
        <f>IF(G241&gt;0.02,G241-0.02,0)</f>
        <v>0</v>
      </c>
      <c r="H242" s="33"/>
      <c r="I242" s="31">
        <f>IF(I241&gt;0.02,I241-0.02,0)</f>
        <v>0</v>
      </c>
      <c r="J242" s="33"/>
      <c r="K242" s="31">
        <f>IF(K241&gt;0.02,K241-0.02,0)</f>
        <v>0</v>
      </c>
      <c r="L242" s="33"/>
      <c r="M242" s="37">
        <f>IF(M241&gt;0.02,M241-0.02,0)</f>
        <v>0</v>
      </c>
    </row>
    <row r="243" spans="2:13" x14ac:dyDescent="0.35">
      <c r="B243" s="36"/>
      <c r="M243" s="38"/>
    </row>
    <row r="244" spans="2:13" x14ac:dyDescent="0.35">
      <c r="B244" s="36" t="s">
        <v>1563</v>
      </c>
      <c r="C244" s="31">
        <f>C234-C233</f>
        <v>-3.5999999999999921E-3</v>
      </c>
      <c r="D244" s="33"/>
      <c r="E244" s="31">
        <f>E234-E233</f>
        <v>0</v>
      </c>
      <c r="F244" s="33"/>
      <c r="G244" s="31">
        <f>G234-G233</f>
        <v>0</v>
      </c>
      <c r="H244" s="33"/>
      <c r="I244" s="31">
        <f>I234-I233</f>
        <v>0</v>
      </c>
      <c r="J244" s="33"/>
      <c r="K244" s="31">
        <f>K234-K233</f>
        <v>0</v>
      </c>
      <c r="L244" s="33"/>
      <c r="M244" s="37">
        <f>M234-M233</f>
        <v>0</v>
      </c>
    </row>
    <row r="245" spans="2:13" x14ac:dyDescent="0.35">
      <c r="B245" s="36" t="s">
        <v>1567</v>
      </c>
      <c r="C245" s="31">
        <f>IF(C244&gt;0.02,C244-0.02,0)</f>
        <v>0</v>
      </c>
      <c r="D245" s="33"/>
      <c r="E245" s="31">
        <f>IF(E244&gt;0.02,E244-0.02,0)</f>
        <v>0</v>
      </c>
      <c r="F245" s="33"/>
      <c r="G245" s="31">
        <f>IF(G244&gt;0.02,G244-0.02,0)</f>
        <v>0</v>
      </c>
      <c r="H245" s="33"/>
      <c r="I245" s="31">
        <f>IF(I244&gt;0.02,I244-0.02,0)</f>
        <v>0</v>
      </c>
      <c r="J245" s="33"/>
      <c r="K245" s="31">
        <f>IF(K244&gt;0.02,K244-0.02,0)</f>
        <v>0</v>
      </c>
      <c r="L245" s="33"/>
      <c r="M245" s="37">
        <f>IF(M244&gt;0.02,M244-0.02,0)</f>
        <v>0</v>
      </c>
    </row>
    <row r="246" spans="2:13" ht="16" thickBot="1" x14ac:dyDescent="0.4">
      <c r="B246" s="36"/>
      <c r="G246" s="4"/>
      <c r="M246" s="38"/>
    </row>
    <row r="247" spans="2:13" x14ac:dyDescent="0.35">
      <c r="B247" s="74" t="s">
        <v>1664</v>
      </c>
      <c r="C247" s="56"/>
      <c r="D247" s="56"/>
      <c r="E247" s="56"/>
      <c r="F247" s="56"/>
      <c r="G247" s="56"/>
      <c r="H247" s="56"/>
      <c r="I247" s="56"/>
      <c r="J247" s="56"/>
      <c r="K247" s="56"/>
      <c r="L247" s="56"/>
      <c r="M247" s="65"/>
    </row>
    <row r="248" spans="2:13" x14ac:dyDescent="0.35">
      <c r="B248" s="36"/>
      <c r="G248" s="4"/>
      <c r="M248" s="38"/>
    </row>
    <row r="249" spans="2:13" ht="31" x14ac:dyDescent="0.35">
      <c r="B249" s="34" t="s">
        <v>1568</v>
      </c>
      <c r="C249" s="5" t="s">
        <v>1837</v>
      </c>
      <c r="E249" s="5" t="s">
        <v>1569</v>
      </c>
      <c r="G249" s="5" t="s">
        <v>1570</v>
      </c>
      <c r="I249" s="5" t="s">
        <v>1815</v>
      </c>
      <c r="K249" s="5" t="s">
        <v>1859</v>
      </c>
      <c r="M249" s="35" t="s">
        <v>1880</v>
      </c>
    </row>
    <row r="250" spans="2:13" ht="16" thickBot="1" x14ac:dyDescent="0.4">
      <c r="B250" s="36" t="s">
        <v>1571</v>
      </c>
      <c r="C250" s="140">
        <v>0</v>
      </c>
      <c r="D250" s="4"/>
      <c r="E250" s="140">
        <v>0</v>
      </c>
      <c r="F250" s="4"/>
      <c r="G250" s="140">
        <v>0</v>
      </c>
      <c r="H250" s="4"/>
      <c r="I250" s="140">
        <v>0</v>
      </c>
      <c r="J250" s="4"/>
      <c r="K250" s="140">
        <v>0</v>
      </c>
      <c r="L250" s="4"/>
      <c r="M250" s="141">
        <v>0</v>
      </c>
    </row>
    <row r="251" spans="2:13" ht="16" thickBot="1" x14ac:dyDescent="0.4">
      <c r="B251" s="59" t="s">
        <v>1573</v>
      </c>
      <c r="C251" s="7">
        <f>ROUND(C250*C242,0)</f>
        <v>0</v>
      </c>
      <c r="D251" s="4"/>
      <c r="E251" s="7">
        <f>ROUND(E250*E242,0)</f>
        <v>0</v>
      </c>
      <c r="F251" s="4"/>
      <c r="G251" s="7">
        <f>ROUND(G250*G242,0)</f>
        <v>0</v>
      </c>
      <c r="H251" s="4"/>
      <c r="I251" s="7">
        <f>ROUND(I250*I242,0)</f>
        <v>0</v>
      </c>
      <c r="J251" s="4"/>
      <c r="K251" s="7">
        <f>ROUND(K250*K242,0)</f>
        <v>0</v>
      </c>
      <c r="L251" s="4"/>
      <c r="M251" s="7">
        <f>ROUND(M250*M242,0)</f>
        <v>0</v>
      </c>
    </row>
    <row r="252" spans="2:13" x14ac:dyDescent="0.35">
      <c r="B252" s="36"/>
      <c r="C252" s="4"/>
      <c r="D252" s="4"/>
      <c r="E252" s="4"/>
      <c r="F252" s="4"/>
      <c r="G252" s="4"/>
      <c r="H252" s="4"/>
      <c r="I252" s="4"/>
      <c r="J252" s="4"/>
      <c r="K252" s="4"/>
      <c r="L252" s="4"/>
      <c r="M252" s="38"/>
    </row>
    <row r="253" spans="2:13" ht="16" thickBot="1" x14ac:dyDescent="0.4">
      <c r="B253" s="36" t="s">
        <v>1572</v>
      </c>
      <c r="C253" s="140">
        <v>0</v>
      </c>
      <c r="D253" s="4"/>
      <c r="E253" s="140">
        <v>0</v>
      </c>
      <c r="F253" s="4"/>
      <c r="G253" s="140">
        <v>0</v>
      </c>
      <c r="H253" s="4"/>
      <c r="I253" s="140">
        <v>0</v>
      </c>
      <c r="J253" s="4"/>
      <c r="K253" s="140">
        <v>0</v>
      </c>
      <c r="L253" s="4"/>
      <c r="M253" s="141">
        <v>0</v>
      </c>
    </row>
    <row r="254" spans="2:13" ht="16" thickBot="1" x14ac:dyDescent="0.4">
      <c r="B254" s="71" t="s">
        <v>1574</v>
      </c>
      <c r="C254" s="7">
        <f>ROUND(C253*C245,0)</f>
        <v>0</v>
      </c>
      <c r="D254" s="70"/>
      <c r="E254" s="7">
        <f>ROUND(E253*E245,0)</f>
        <v>0</v>
      </c>
      <c r="F254" s="70"/>
      <c r="G254" s="7">
        <f>ROUND(G253*G245,0)</f>
        <v>0</v>
      </c>
      <c r="H254" s="70"/>
      <c r="I254" s="7">
        <f>ROUND(I253*I245,0)</f>
        <v>0</v>
      </c>
      <c r="J254" s="70"/>
      <c r="K254" s="7">
        <f>ROUND(K253*K245,0)</f>
        <v>0</v>
      </c>
      <c r="L254" s="70"/>
      <c r="M254" s="7">
        <f>ROUND(M253*M245,0)</f>
        <v>0</v>
      </c>
    </row>
    <row r="255" spans="2:13" ht="16" thickBot="1" x14ac:dyDescent="0.4">
      <c r="B255" s="39"/>
      <c r="C255" s="63"/>
      <c r="D255" s="63"/>
      <c r="E255" s="76"/>
      <c r="F255" s="63"/>
      <c r="G255" s="77"/>
      <c r="H255" s="63"/>
      <c r="I255" s="76"/>
      <c r="J255" s="63"/>
      <c r="K255" s="76"/>
      <c r="L255" s="63"/>
      <c r="M255" s="78"/>
    </row>
    <row r="256" spans="2:13" x14ac:dyDescent="0.35">
      <c r="B256" s="36"/>
      <c r="M256" s="38"/>
    </row>
    <row r="257" spans="2:15" x14ac:dyDescent="0.35">
      <c r="B257" s="36" t="s">
        <v>1575</v>
      </c>
      <c r="M257" s="38"/>
    </row>
    <row r="258" spans="2:15" x14ac:dyDescent="0.35">
      <c r="B258" s="36" t="s">
        <v>1777</v>
      </c>
      <c r="M258" s="38"/>
    </row>
    <row r="259" spans="2:15" x14ac:dyDescent="0.35">
      <c r="B259" s="36" t="s">
        <v>1778</v>
      </c>
      <c r="M259" s="38"/>
    </row>
    <row r="260" spans="2:15" x14ac:dyDescent="0.35">
      <c r="B260" s="36"/>
      <c r="M260" s="38"/>
    </row>
    <row r="261" spans="2:15" x14ac:dyDescent="0.35">
      <c r="B261" s="36" t="s">
        <v>1667</v>
      </c>
      <c r="M261" s="38"/>
    </row>
    <row r="262" spans="2:15" x14ac:dyDescent="0.35">
      <c r="B262" s="36"/>
      <c r="M262" s="38"/>
    </row>
    <row r="263" spans="2:15" ht="15" customHeight="1" x14ac:dyDescent="0.35">
      <c r="B263" s="197" t="s">
        <v>1733</v>
      </c>
      <c r="C263" s="198"/>
      <c r="D263" s="198"/>
      <c r="E263" s="198"/>
      <c r="F263" s="198"/>
      <c r="G263" s="198"/>
      <c r="H263" s="198"/>
      <c r="I263" s="198"/>
      <c r="J263" s="198"/>
      <c r="K263" s="198"/>
      <c r="L263" s="198"/>
      <c r="M263" s="199"/>
      <c r="O263" s="90"/>
    </row>
    <row r="264" spans="2:15" x14ac:dyDescent="0.35">
      <c r="B264" s="59"/>
      <c r="C264" s="87"/>
      <c r="D264" s="87"/>
      <c r="E264" s="87"/>
      <c r="F264" s="87"/>
      <c r="G264" s="87"/>
      <c r="H264" s="87"/>
      <c r="I264" s="87"/>
      <c r="J264" s="87"/>
      <c r="K264" s="87"/>
      <c r="L264" s="87"/>
      <c r="M264" s="88"/>
    </row>
    <row r="265" spans="2:15" ht="15" customHeight="1" x14ac:dyDescent="0.35">
      <c r="B265" s="220" t="s">
        <v>1732</v>
      </c>
      <c r="C265" s="221"/>
      <c r="D265" s="221"/>
      <c r="E265" s="221"/>
      <c r="F265" s="221"/>
      <c r="G265" s="221"/>
      <c r="H265" s="221"/>
      <c r="I265" s="221"/>
      <c r="J265" s="221"/>
      <c r="K265" s="221"/>
      <c r="L265" s="221"/>
      <c r="M265" s="222"/>
    </row>
    <row r="266" spans="2:15" x14ac:dyDescent="0.35">
      <c r="B266" s="220"/>
      <c r="C266" s="221"/>
      <c r="D266" s="221"/>
      <c r="E266" s="221"/>
      <c r="F266" s="221"/>
      <c r="G266" s="221"/>
      <c r="H266" s="221"/>
      <c r="I266" s="221"/>
      <c r="J266" s="221"/>
      <c r="K266" s="221"/>
      <c r="L266" s="221"/>
      <c r="M266" s="222"/>
    </row>
    <row r="267" spans="2:15" x14ac:dyDescent="0.35">
      <c r="B267" s="220"/>
      <c r="C267" s="221"/>
      <c r="D267" s="221"/>
      <c r="E267" s="221"/>
      <c r="F267" s="221"/>
      <c r="G267" s="221"/>
      <c r="H267" s="221"/>
      <c r="I267" s="221"/>
      <c r="J267" s="221"/>
      <c r="K267" s="221"/>
      <c r="L267" s="221"/>
      <c r="M267" s="222"/>
    </row>
    <row r="268" spans="2:15" x14ac:dyDescent="0.35">
      <c r="B268" s="95"/>
      <c r="C268" s="96"/>
      <c r="D268" s="96"/>
      <c r="E268" s="96"/>
      <c r="F268" s="96"/>
      <c r="G268" s="96"/>
      <c r="H268" s="96"/>
      <c r="I268" s="96"/>
      <c r="J268" s="96"/>
      <c r="K268" s="96"/>
      <c r="L268" s="96"/>
      <c r="M268" s="97"/>
    </row>
    <row r="269" spans="2:15" x14ac:dyDescent="0.35">
      <c r="B269" s="173" t="s">
        <v>1734</v>
      </c>
      <c r="C269" s="174"/>
      <c r="D269" s="174"/>
      <c r="E269" s="174"/>
      <c r="F269" s="174"/>
      <c r="G269" s="174"/>
      <c r="H269" s="174"/>
      <c r="I269" s="174"/>
      <c r="J269" s="174"/>
      <c r="K269" s="174"/>
      <c r="L269" s="174"/>
      <c r="M269" s="175"/>
    </row>
    <row r="270" spans="2:15" ht="15" customHeight="1" x14ac:dyDescent="0.35">
      <c r="B270" s="173"/>
      <c r="C270" s="174"/>
      <c r="D270" s="174"/>
      <c r="E270" s="174"/>
      <c r="F270" s="174"/>
      <c r="G270" s="174"/>
      <c r="H270" s="174"/>
      <c r="I270" s="174"/>
      <c r="J270" s="174"/>
      <c r="K270" s="174"/>
      <c r="L270" s="174"/>
      <c r="M270" s="175"/>
    </row>
    <row r="271" spans="2:15" ht="15" customHeight="1" x14ac:dyDescent="0.35">
      <c r="B271" s="59"/>
      <c r="C271" s="87"/>
      <c r="D271" s="87"/>
      <c r="E271" s="87"/>
      <c r="F271" s="87"/>
      <c r="G271" s="87"/>
      <c r="H271" s="87"/>
      <c r="I271" s="87"/>
      <c r="J271" s="87"/>
      <c r="K271" s="87"/>
      <c r="L271" s="87"/>
      <c r="M271" s="88"/>
    </row>
    <row r="272" spans="2:15" ht="15" customHeight="1" x14ac:dyDescent="0.35">
      <c r="B272" s="191" t="s">
        <v>1712</v>
      </c>
      <c r="C272" s="192"/>
      <c r="D272" s="192"/>
      <c r="E272" s="192"/>
      <c r="F272" s="192"/>
      <c r="G272" s="192"/>
      <c r="H272" s="192"/>
      <c r="I272" s="192"/>
      <c r="J272" s="192"/>
      <c r="K272" s="192"/>
      <c r="L272" s="192"/>
      <c r="M272" s="193"/>
    </row>
    <row r="273" spans="2:13" ht="15.75" customHeight="1" thickBot="1" x14ac:dyDescent="0.4">
      <c r="B273" s="205" t="s">
        <v>1711</v>
      </c>
      <c r="C273" s="206"/>
      <c r="D273" s="206"/>
      <c r="E273" s="206"/>
      <c r="F273" s="206"/>
      <c r="G273" s="206"/>
      <c r="H273" s="206"/>
      <c r="I273" s="206"/>
      <c r="J273" s="206"/>
      <c r="K273" s="206"/>
      <c r="L273" s="206"/>
      <c r="M273" s="207"/>
    </row>
    <row r="274" spans="2:13" ht="16" thickBot="1" x14ac:dyDescent="0.4"/>
    <row r="275" spans="2:13" ht="19.5" customHeight="1" thickBot="1" x14ac:dyDescent="0.4">
      <c r="B275" s="101" t="s">
        <v>1748</v>
      </c>
      <c r="C275" s="94"/>
      <c r="D275" s="94"/>
      <c r="E275" s="56"/>
      <c r="F275" s="56"/>
      <c r="G275" s="56"/>
      <c r="H275" s="56"/>
      <c r="I275" s="56"/>
      <c r="J275" s="56"/>
      <c r="K275" s="56"/>
      <c r="L275" s="56"/>
      <c r="M275" s="65"/>
    </row>
    <row r="276" spans="2:13" x14ac:dyDescent="0.35">
      <c r="B276" s="40"/>
      <c r="C276" s="6"/>
      <c r="D276" s="6"/>
      <c r="M276" s="38"/>
    </row>
    <row r="277" spans="2:13" ht="31" x14ac:dyDescent="0.35">
      <c r="B277" s="34" t="s">
        <v>1613</v>
      </c>
      <c r="C277" s="5" t="s">
        <v>1836</v>
      </c>
      <c r="E277" s="5" t="s">
        <v>1668</v>
      </c>
      <c r="G277" s="5" t="s">
        <v>1669</v>
      </c>
      <c r="I277" s="5" t="s">
        <v>1814</v>
      </c>
      <c r="K277" s="5" t="s">
        <v>1858</v>
      </c>
      <c r="M277" s="35" t="s">
        <v>1879</v>
      </c>
    </row>
    <row r="278" spans="2:13" x14ac:dyDescent="0.35">
      <c r="B278" s="36" t="s">
        <v>1699</v>
      </c>
      <c r="C278" s="32">
        <f>C189</f>
        <v>0</v>
      </c>
      <c r="E278" s="32">
        <f>E189</f>
        <v>0</v>
      </c>
      <c r="G278" s="32">
        <f>G189</f>
        <v>0</v>
      </c>
      <c r="I278" s="32">
        <f>I189</f>
        <v>0</v>
      </c>
      <c r="K278" s="32">
        <f>K189</f>
        <v>0</v>
      </c>
      <c r="M278" s="57">
        <f>M189</f>
        <v>0</v>
      </c>
    </row>
    <row r="279" spans="2:13" x14ac:dyDescent="0.35">
      <c r="B279" s="36" t="s">
        <v>1700</v>
      </c>
      <c r="C279" s="32">
        <f>C217</f>
        <v>0</v>
      </c>
      <c r="E279" s="32">
        <f>E217</f>
        <v>0</v>
      </c>
      <c r="G279" s="32">
        <f>G217</f>
        <v>0</v>
      </c>
      <c r="I279" s="32">
        <f>I217</f>
        <v>0</v>
      </c>
      <c r="K279" s="32">
        <f>K217</f>
        <v>0</v>
      </c>
      <c r="M279" s="57">
        <f>M217</f>
        <v>0</v>
      </c>
    </row>
    <row r="280" spans="2:13" x14ac:dyDescent="0.35">
      <c r="B280" s="36" t="s">
        <v>1573</v>
      </c>
      <c r="C280" s="32">
        <f>C251</f>
        <v>0</v>
      </c>
      <c r="E280" s="32">
        <f>E251</f>
        <v>0</v>
      </c>
      <c r="G280" s="32">
        <f>G251</f>
        <v>0</v>
      </c>
      <c r="I280" s="32">
        <f>I251</f>
        <v>0</v>
      </c>
      <c r="K280" s="32">
        <f>K251</f>
        <v>0</v>
      </c>
      <c r="M280" s="57">
        <f>M251</f>
        <v>0</v>
      </c>
    </row>
    <row r="281" spans="2:13" ht="16" thickBot="1" x14ac:dyDescent="0.4">
      <c r="B281" s="36" t="s">
        <v>1670</v>
      </c>
      <c r="C281" s="32">
        <f>C254</f>
        <v>0</v>
      </c>
      <c r="E281" s="32">
        <f>E254</f>
        <v>0</v>
      </c>
      <c r="G281" s="32">
        <f>G254</f>
        <v>0</v>
      </c>
      <c r="I281" s="32">
        <f>I254</f>
        <v>0</v>
      </c>
      <c r="K281" s="32">
        <f>K254</f>
        <v>0</v>
      </c>
      <c r="M281" s="57">
        <f>M254</f>
        <v>0</v>
      </c>
    </row>
    <row r="282" spans="2:13" ht="16" thickBot="1" x14ac:dyDescent="0.4">
      <c r="B282" s="36" t="s">
        <v>16</v>
      </c>
      <c r="C282" s="7">
        <f>SUM(C278:C281)</f>
        <v>0</v>
      </c>
      <c r="E282" s="7">
        <f>SUM(E278:E281)</f>
        <v>0</v>
      </c>
      <c r="G282" s="7">
        <f>SUM(G278:G281)</f>
        <v>0</v>
      </c>
      <c r="I282" s="7">
        <f>SUM(I278:I281)</f>
        <v>0</v>
      </c>
      <c r="K282" s="7">
        <f>SUM(K278:K281)</f>
        <v>0</v>
      </c>
      <c r="M282" s="7">
        <f>SUM(M278:M281)</f>
        <v>0</v>
      </c>
    </row>
    <row r="283" spans="2:13" x14ac:dyDescent="0.35">
      <c r="B283" s="36"/>
      <c r="M283" s="38"/>
    </row>
    <row r="284" spans="2:13" x14ac:dyDescent="0.35">
      <c r="B284" s="36" t="s">
        <v>1575</v>
      </c>
      <c r="M284" s="38"/>
    </row>
    <row r="285" spans="2:13" x14ac:dyDescent="0.35">
      <c r="B285" s="73" t="s">
        <v>1787</v>
      </c>
      <c r="M285" s="38"/>
    </row>
    <row r="286" spans="2:13" x14ac:dyDescent="0.35">
      <c r="B286" s="36"/>
      <c r="M286" s="38"/>
    </row>
    <row r="287" spans="2:13" x14ac:dyDescent="0.35">
      <c r="B287" s="36" t="s">
        <v>1671</v>
      </c>
      <c r="M287" s="38"/>
    </row>
    <row r="288" spans="2:13" x14ac:dyDescent="0.35">
      <c r="B288" s="36"/>
      <c r="M288" s="38"/>
    </row>
    <row r="289" spans="2:13" ht="16" thickBot="1" x14ac:dyDescent="0.4">
      <c r="B289" s="39" t="s">
        <v>1781</v>
      </c>
      <c r="C289" s="63"/>
      <c r="D289" s="63"/>
      <c r="E289" s="63"/>
      <c r="F289" s="63"/>
      <c r="G289" s="63"/>
      <c r="H289" s="63"/>
      <c r="I289" s="63"/>
      <c r="J289" s="63"/>
      <c r="K289" s="63"/>
      <c r="L289" s="63"/>
      <c r="M289" s="67"/>
    </row>
    <row r="290" spans="2:13" ht="16" thickBot="1" x14ac:dyDescent="0.4"/>
    <row r="291" spans="2:13" ht="19.5" customHeight="1" thickBot="1" x14ac:dyDescent="0.4">
      <c r="B291" s="101" t="s">
        <v>1747</v>
      </c>
      <c r="C291" s="94"/>
      <c r="D291" s="94"/>
      <c r="E291" s="56"/>
      <c r="F291" s="56"/>
      <c r="G291" s="56"/>
      <c r="H291" s="56"/>
      <c r="I291" s="56"/>
      <c r="J291" s="56"/>
      <c r="K291" s="56"/>
      <c r="L291" s="56"/>
      <c r="M291" s="65"/>
    </row>
    <row r="292" spans="2:13" x14ac:dyDescent="0.35">
      <c r="B292" s="36"/>
      <c r="M292" s="38"/>
    </row>
    <row r="293" spans="2:13" ht="52.5" customHeight="1" x14ac:dyDescent="0.35">
      <c r="B293" s="34" t="s">
        <v>1613</v>
      </c>
      <c r="C293" s="5" t="s">
        <v>1835</v>
      </c>
      <c r="E293" s="5" t="s">
        <v>1672</v>
      </c>
      <c r="G293" s="5" t="s">
        <v>1673</v>
      </c>
      <c r="I293" s="5" t="s">
        <v>1813</v>
      </c>
      <c r="K293" s="5" t="s">
        <v>1857</v>
      </c>
      <c r="M293" s="35" t="s">
        <v>1878</v>
      </c>
    </row>
    <row r="294" spans="2:13" x14ac:dyDescent="0.35">
      <c r="B294" s="36" t="s">
        <v>1619</v>
      </c>
      <c r="C294" s="32">
        <f>C175</f>
        <v>0</v>
      </c>
      <c r="E294" s="32">
        <f>E175</f>
        <v>0</v>
      </c>
      <c r="G294" s="32">
        <f>G175</f>
        <v>0</v>
      </c>
      <c r="I294" s="32">
        <f>I175</f>
        <v>0</v>
      </c>
      <c r="K294" s="32">
        <f>K175</f>
        <v>0</v>
      </c>
      <c r="M294" s="57">
        <f>M175</f>
        <v>0</v>
      </c>
    </row>
    <row r="295" spans="2:13" ht="16" thickBot="1" x14ac:dyDescent="0.4">
      <c r="B295" s="36" t="s">
        <v>16</v>
      </c>
      <c r="C295" s="32">
        <f>C282</f>
        <v>0</v>
      </c>
      <c r="E295" s="32">
        <f>E282</f>
        <v>0</v>
      </c>
      <c r="G295" s="32">
        <f>G282</f>
        <v>0</v>
      </c>
      <c r="I295" s="32">
        <f>I282</f>
        <v>0</v>
      </c>
      <c r="K295" s="32">
        <f>K282</f>
        <v>0</v>
      </c>
      <c r="M295" s="57">
        <f>M282</f>
        <v>0</v>
      </c>
    </row>
    <row r="296" spans="2:13" ht="16" thickBot="1" x14ac:dyDescent="0.4">
      <c r="B296" s="36" t="s">
        <v>1674</v>
      </c>
      <c r="C296" s="7">
        <f>SUM(C294:C295)</f>
        <v>0</v>
      </c>
      <c r="E296" s="7">
        <f>SUM(E294:E295)</f>
        <v>0</v>
      </c>
      <c r="G296" s="7">
        <f>SUM(G294:G295)</f>
        <v>0</v>
      </c>
      <c r="I296" s="7">
        <f>SUM(I294:I295)</f>
        <v>0</v>
      </c>
      <c r="K296" s="7">
        <f>SUM(K294:K295)</f>
        <v>0</v>
      </c>
      <c r="M296" s="7">
        <f>SUM(M294:M295)</f>
        <v>0</v>
      </c>
    </row>
    <row r="297" spans="2:13" x14ac:dyDescent="0.35">
      <c r="B297" s="36"/>
      <c r="M297" s="38"/>
    </row>
    <row r="298" spans="2:13" x14ac:dyDescent="0.35">
      <c r="B298" s="36" t="s">
        <v>1575</v>
      </c>
      <c r="M298" s="38"/>
    </row>
    <row r="299" spans="2:13" x14ac:dyDescent="0.35">
      <c r="B299" s="73" t="s">
        <v>1787</v>
      </c>
      <c r="M299" s="38"/>
    </row>
    <row r="300" spans="2:13" x14ac:dyDescent="0.35">
      <c r="B300" s="36"/>
      <c r="M300" s="38"/>
    </row>
    <row r="301" spans="2:13" x14ac:dyDescent="0.35">
      <c r="B301" s="36" t="s">
        <v>1701</v>
      </c>
      <c r="M301" s="38"/>
    </row>
    <row r="302" spans="2:13" x14ac:dyDescent="0.35">
      <c r="B302" s="36"/>
      <c r="M302" s="38"/>
    </row>
    <row r="303" spans="2:13" ht="16" thickBot="1" x14ac:dyDescent="0.4">
      <c r="B303" s="39" t="s">
        <v>1782</v>
      </c>
      <c r="C303" s="63"/>
      <c r="D303" s="63"/>
      <c r="E303" s="63"/>
      <c r="F303" s="63"/>
      <c r="G303" s="63"/>
      <c r="H303" s="63"/>
      <c r="I303" s="63"/>
      <c r="J303" s="63"/>
      <c r="K303" s="63"/>
      <c r="L303" s="63"/>
      <c r="M303" s="67"/>
    </row>
    <row r="304" spans="2:13" ht="16" thickBot="1" x14ac:dyDescent="0.4"/>
    <row r="305" spans="2:13" ht="31.5" thickBot="1" x14ac:dyDescent="0.4">
      <c r="B305" s="101" t="s">
        <v>1746</v>
      </c>
      <c r="C305" s="94"/>
      <c r="D305" s="94"/>
      <c r="E305" s="56"/>
      <c r="F305" s="56"/>
      <c r="G305" s="56"/>
      <c r="H305" s="56"/>
      <c r="I305" s="56"/>
      <c r="J305" s="56"/>
      <c r="K305" s="56"/>
      <c r="L305" s="56"/>
      <c r="M305" s="65"/>
    </row>
    <row r="306" spans="2:13" x14ac:dyDescent="0.35">
      <c r="B306" s="36"/>
      <c r="M306" s="38"/>
    </row>
    <row r="307" spans="2:13" ht="31.5" thickBot="1" x14ac:dyDescent="0.4">
      <c r="B307" s="34" t="s">
        <v>1613</v>
      </c>
      <c r="C307" s="5" t="s">
        <v>1834</v>
      </c>
      <c r="E307" s="5" t="s">
        <v>1586</v>
      </c>
      <c r="G307" s="5" t="s">
        <v>1587</v>
      </c>
      <c r="I307" s="5" t="s">
        <v>1812</v>
      </c>
      <c r="K307" s="5" t="s">
        <v>1856</v>
      </c>
      <c r="M307" s="35" t="s">
        <v>1877</v>
      </c>
    </row>
    <row r="308" spans="2:13" ht="16" thickBot="1" x14ac:dyDescent="0.4">
      <c r="B308" s="36" t="s">
        <v>1579</v>
      </c>
      <c r="C308" s="7">
        <f>C32</f>
        <v>0</v>
      </c>
      <c r="D308" s="4"/>
      <c r="E308" s="7">
        <f>E32</f>
        <v>0</v>
      </c>
      <c r="F308" s="4"/>
      <c r="G308" s="7">
        <f>G32</f>
        <v>0</v>
      </c>
      <c r="H308" s="4"/>
      <c r="I308" s="7">
        <f>I32</f>
        <v>0</v>
      </c>
      <c r="J308" s="4"/>
      <c r="K308" s="7">
        <f>K32</f>
        <v>0</v>
      </c>
      <c r="L308" s="4"/>
      <c r="M308" s="7">
        <f>M32</f>
        <v>0</v>
      </c>
    </row>
    <row r="309" spans="2:13" x14ac:dyDescent="0.35">
      <c r="B309" s="36"/>
      <c r="M309" s="38"/>
    </row>
    <row r="310" spans="2:13" x14ac:dyDescent="0.35">
      <c r="B310" s="36" t="s">
        <v>1575</v>
      </c>
      <c r="M310" s="38"/>
    </row>
    <row r="311" spans="2:13" x14ac:dyDescent="0.35">
      <c r="B311" s="73" t="s">
        <v>1763</v>
      </c>
      <c r="M311" s="38"/>
    </row>
    <row r="312" spans="2:13" x14ac:dyDescent="0.35">
      <c r="B312" s="36"/>
      <c r="M312" s="38"/>
    </row>
    <row r="313" spans="2:13" x14ac:dyDescent="0.35">
      <c r="B313" s="73" t="s">
        <v>1702</v>
      </c>
      <c r="C313" s="44"/>
      <c r="D313" s="44"/>
      <c r="M313" s="38"/>
    </row>
    <row r="314" spans="2:13" x14ac:dyDescent="0.35">
      <c r="B314" s="36"/>
      <c r="M314" s="38"/>
    </row>
    <row r="315" spans="2:13" ht="16" thickBot="1" x14ac:dyDescent="0.4">
      <c r="B315" s="39" t="s">
        <v>1786</v>
      </c>
      <c r="C315" s="63"/>
      <c r="D315" s="63"/>
      <c r="E315" s="63"/>
      <c r="F315" s="63"/>
      <c r="G315" s="63"/>
      <c r="H315" s="63"/>
      <c r="I315" s="63"/>
      <c r="J315" s="63"/>
      <c r="K315" s="63"/>
      <c r="L315" s="63"/>
      <c r="M315" s="67"/>
    </row>
    <row r="316" spans="2:13" ht="16" thickBot="1" x14ac:dyDescent="0.4"/>
    <row r="317" spans="2:13" ht="16" thickBot="1" x14ac:dyDescent="0.4">
      <c r="B317" s="101" t="s">
        <v>1745</v>
      </c>
      <c r="C317" s="94"/>
      <c r="D317" s="94"/>
      <c r="E317" s="56"/>
      <c r="F317" s="56"/>
      <c r="G317" s="56"/>
      <c r="H317" s="56"/>
      <c r="I317" s="56"/>
      <c r="J317" s="56"/>
      <c r="K317" s="56"/>
      <c r="L317" s="56"/>
      <c r="M317" s="65"/>
    </row>
    <row r="318" spans="2:13" x14ac:dyDescent="0.35">
      <c r="B318" s="36"/>
      <c r="M318" s="38"/>
    </row>
    <row r="319" spans="2:13" ht="31.5" thickBot="1" x14ac:dyDescent="0.4">
      <c r="B319" s="34" t="s">
        <v>1613</v>
      </c>
      <c r="C319" s="5" t="s">
        <v>1833</v>
      </c>
      <c r="E319" s="5" t="s">
        <v>1675</v>
      </c>
      <c r="G319" s="5" t="s">
        <v>1676</v>
      </c>
      <c r="I319" s="5" t="s">
        <v>1811</v>
      </c>
      <c r="K319" s="5" t="s">
        <v>1855</v>
      </c>
      <c r="M319" s="35" t="s">
        <v>1876</v>
      </c>
    </row>
    <row r="320" spans="2:13" ht="16" thickBot="1" x14ac:dyDescent="0.4">
      <c r="B320" s="36" t="s">
        <v>1703</v>
      </c>
      <c r="C320" s="139">
        <v>0</v>
      </c>
      <c r="D320" s="4"/>
      <c r="E320" s="139">
        <v>0</v>
      </c>
      <c r="F320" s="4"/>
      <c r="G320" s="139">
        <v>0</v>
      </c>
      <c r="H320" s="4"/>
      <c r="I320" s="139">
        <v>0</v>
      </c>
      <c r="J320" s="4"/>
      <c r="K320" s="139">
        <v>0</v>
      </c>
      <c r="L320" s="4"/>
      <c r="M320" s="139">
        <v>0</v>
      </c>
    </row>
    <row r="321" spans="2:13" x14ac:dyDescent="0.35">
      <c r="B321" s="36"/>
      <c r="M321" s="38"/>
    </row>
    <row r="322" spans="2:13" x14ac:dyDescent="0.35">
      <c r="B322" s="36" t="s">
        <v>1575</v>
      </c>
      <c r="M322" s="38"/>
    </row>
    <row r="323" spans="2:13" x14ac:dyDescent="0.35">
      <c r="B323" s="73" t="s">
        <v>1788</v>
      </c>
      <c r="M323" s="38"/>
    </row>
    <row r="324" spans="2:13" x14ac:dyDescent="0.35">
      <c r="B324" s="36"/>
      <c r="M324" s="38"/>
    </row>
    <row r="325" spans="2:13" ht="16" thickBot="1" x14ac:dyDescent="0.4">
      <c r="B325" s="39" t="s">
        <v>1677</v>
      </c>
      <c r="C325" s="63"/>
      <c r="D325" s="63"/>
      <c r="E325" s="63"/>
      <c r="F325" s="63"/>
      <c r="G325" s="63"/>
      <c r="H325" s="63"/>
      <c r="I325" s="63"/>
      <c r="J325" s="63"/>
      <c r="K325" s="63"/>
      <c r="L325" s="63"/>
      <c r="M325" s="67"/>
    </row>
    <row r="326" spans="2:13" ht="16" thickBot="1" x14ac:dyDescent="0.4"/>
    <row r="327" spans="2:13" ht="46.5" customHeight="1" thickBot="1" x14ac:dyDescent="0.4">
      <c r="B327" s="101" t="s">
        <v>1744</v>
      </c>
      <c r="C327" s="94"/>
      <c r="D327" s="94"/>
      <c r="E327" s="56"/>
      <c r="F327" s="56"/>
      <c r="G327" s="56"/>
      <c r="H327" s="56"/>
      <c r="I327" s="56"/>
      <c r="J327" s="56"/>
      <c r="K327" s="56"/>
      <c r="L327" s="56"/>
      <c r="M327" s="65"/>
    </row>
    <row r="328" spans="2:13" x14ac:dyDescent="0.35">
      <c r="B328" s="36"/>
      <c r="M328" s="38"/>
    </row>
    <row r="329" spans="2:13" ht="78" thickBot="1" x14ac:dyDescent="0.4">
      <c r="B329" s="34" t="s">
        <v>1613</v>
      </c>
      <c r="C329" s="5" t="s">
        <v>1832</v>
      </c>
      <c r="E329" s="5" t="s">
        <v>1679</v>
      </c>
      <c r="G329" s="5" t="s">
        <v>1680</v>
      </c>
      <c r="I329" s="5" t="s">
        <v>1810</v>
      </c>
      <c r="K329" s="5" t="s">
        <v>1854</v>
      </c>
      <c r="M329" s="35" t="s">
        <v>1875</v>
      </c>
    </row>
    <row r="330" spans="2:13" ht="31.5" thickBot="1" x14ac:dyDescent="0.4">
      <c r="B330" s="59" t="s">
        <v>1678</v>
      </c>
      <c r="C330" s="79" t="e">
        <f>ROUND((C296-C11)/C11,3)</f>
        <v>#DIV/0!</v>
      </c>
      <c r="D330" s="61"/>
      <c r="E330" s="79" t="e">
        <f>ROUND((E296-E11)/E11,3)</f>
        <v>#DIV/0!</v>
      </c>
      <c r="F330" s="61"/>
      <c r="G330" s="79" t="e">
        <f>ROUND((G296-G11)/G11,3)</f>
        <v>#DIV/0!</v>
      </c>
      <c r="H330" s="61"/>
      <c r="I330" s="79" t="e">
        <f>ROUND((I296-I11)/I11,3)</f>
        <v>#DIV/0!</v>
      </c>
      <c r="J330" s="61"/>
      <c r="K330" s="79" t="e">
        <f>ROUND((K296-K11)/K11,3)</f>
        <v>#DIV/0!</v>
      </c>
      <c r="L330" s="61"/>
      <c r="M330" s="79" t="e">
        <f>ROUND((M296-M11)/M11,3)</f>
        <v>#DIV/0!</v>
      </c>
    </row>
    <row r="331" spans="2:13" x14ac:dyDescent="0.35">
      <c r="B331" s="36"/>
      <c r="M331" s="38"/>
    </row>
    <row r="332" spans="2:13" x14ac:dyDescent="0.35">
      <c r="B332" s="36" t="s">
        <v>1575</v>
      </c>
      <c r="M332" s="38"/>
    </row>
    <row r="333" spans="2:13" ht="16" thickBot="1" x14ac:dyDescent="0.4">
      <c r="B333" s="39" t="s">
        <v>1784</v>
      </c>
      <c r="C333" s="63"/>
      <c r="D333" s="63"/>
      <c r="E333" s="63"/>
      <c r="F333" s="63"/>
      <c r="G333" s="63"/>
      <c r="H333" s="63"/>
      <c r="I333" s="63"/>
      <c r="J333" s="63"/>
      <c r="K333" s="63"/>
      <c r="L333" s="63"/>
      <c r="M333" s="67"/>
    </row>
    <row r="334" spans="2:13" ht="16" thickBot="1" x14ac:dyDescent="0.4"/>
    <row r="335" spans="2:13" ht="54" customHeight="1" thickBot="1" x14ac:dyDescent="0.4">
      <c r="B335" s="101" t="s">
        <v>1743</v>
      </c>
      <c r="C335" s="94"/>
      <c r="D335" s="94"/>
      <c r="E335" s="56"/>
      <c r="F335" s="56"/>
      <c r="G335" s="56"/>
      <c r="H335" s="56"/>
      <c r="I335" s="56"/>
      <c r="J335" s="56"/>
      <c r="K335" s="56"/>
      <c r="L335" s="56"/>
      <c r="M335" s="65"/>
    </row>
    <row r="336" spans="2:13" x14ac:dyDescent="0.35">
      <c r="B336" s="36"/>
      <c r="M336" s="38"/>
    </row>
    <row r="337" spans="2:13" ht="123" customHeight="1" thickBot="1" x14ac:dyDescent="0.4">
      <c r="B337" s="34" t="s">
        <v>1613</v>
      </c>
      <c r="C337" s="5" t="s">
        <v>1831</v>
      </c>
      <c r="E337" s="5" t="s">
        <v>1704</v>
      </c>
      <c r="G337" s="5" t="s">
        <v>1705</v>
      </c>
      <c r="I337" s="5" t="s">
        <v>1809</v>
      </c>
      <c r="K337" s="5" t="s">
        <v>1852</v>
      </c>
      <c r="M337" s="35" t="s">
        <v>1873</v>
      </c>
    </row>
    <row r="338" spans="2:13" ht="31.5" thickBot="1" x14ac:dyDescent="0.4">
      <c r="B338" s="59" t="s">
        <v>1681</v>
      </c>
      <c r="C338" s="43">
        <f>C296-C308-C320</f>
        <v>0</v>
      </c>
      <c r="D338" s="61"/>
      <c r="E338" s="43">
        <f>E296-E308-E320</f>
        <v>0</v>
      </c>
      <c r="F338" s="61"/>
      <c r="G338" s="43">
        <f>G296-G308-G320</f>
        <v>0</v>
      </c>
      <c r="H338" s="61"/>
      <c r="I338" s="43">
        <f>I296-I308-I320</f>
        <v>0</v>
      </c>
      <c r="J338" s="61"/>
      <c r="K338" s="43">
        <f>K296-K308-K320</f>
        <v>0</v>
      </c>
      <c r="L338" s="61"/>
      <c r="M338" s="43">
        <f>M296-M308-M320</f>
        <v>0</v>
      </c>
    </row>
    <row r="339" spans="2:13" x14ac:dyDescent="0.35">
      <c r="B339" s="36"/>
      <c r="M339" s="38"/>
    </row>
    <row r="340" spans="2:13" x14ac:dyDescent="0.35">
      <c r="B340" s="36" t="s">
        <v>1575</v>
      </c>
      <c r="M340" s="38"/>
    </row>
    <row r="341" spans="2:13" x14ac:dyDescent="0.35">
      <c r="B341" s="73" t="s">
        <v>1790</v>
      </c>
      <c r="M341" s="38"/>
    </row>
    <row r="342" spans="2:13" x14ac:dyDescent="0.35">
      <c r="B342" s="36"/>
      <c r="M342" s="38"/>
    </row>
    <row r="343" spans="2:13" ht="16" thickBot="1" x14ac:dyDescent="0.4">
      <c r="B343" s="39" t="s">
        <v>1785</v>
      </c>
      <c r="C343" s="63"/>
      <c r="D343" s="63"/>
      <c r="E343" s="63"/>
      <c r="F343" s="63"/>
      <c r="G343" s="63"/>
      <c r="H343" s="63"/>
      <c r="I343" s="63"/>
      <c r="J343" s="63"/>
      <c r="K343" s="63"/>
      <c r="L343" s="63"/>
      <c r="M343" s="67"/>
    </row>
    <row r="344" spans="2:13" ht="16" thickBot="1" x14ac:dyDescent="0.4"/>
    <row r="345" spans="2:13" ht="19.5" customHeight="1" thickBot="1" x14ac:dyDescent="0.4">
      <c r="B345" s="101" t="s">
        <v>1742</v>
      </c>
      <c r="C345" s="94"/>
      <c r="D345" s="94"/>
      <c r="E345" s="56"/>
      <c r="F345" s="56"/>
      <c r="G345" s="56"/>
      <c r="H345" s="56"/>
      <c r="I345" s="56"/>
      <c r="J345" s="56"/>
      <c r="K345" s="56"/>
      <c r="L345" s="56"/>
      <c r="M345" s="65"/>
    </row>
    <row r="346" spans="2:13" x14ac:dyDescent="0.35">
      <c r="B346" s="36"/>
      <c r="M346" s="38"/>
    </row>
    <row r="347" spans="2:13" ht="16" thickBot="1" x14ac:dyDescent="0.4">
      <c r="B347" s="34" t="s">
        <v>1613</v>
      </c>
      <c r="C347" s="5" t="s">
        <v>1706</v>
      </c>
      <c r="E347" s="5" t="s">
        <v>24</v>
      </c>
      <c r="G347" s="5" t="s">
        <v>1707</v>
      </c>
      <c r="I347" s="5" t="s">
        <v>1808</v>
      </c>
      <c r="K347" s="5" t="s">
        <v>1853</v>
      </c>
      <c r="M347" s="35" t="s">
        <v>1874</v>
      </c>
    </row>
    <row r="348" spans="2:13" ht="47" thickBot="1" x14ac:dyDescent="0.4">
      <c r="B348" s="59" t="s">
        <v>1791</v>
      </c>
      <c r="C348" s="155" t="str">
        <f>IF(C320&gt;C296-C308,"Yes","No")</f>
        <v>No</v>
      </c>
      <c r="D348" s="61"/>
      <c r="E348" s="155" t="str">
        <f>IF(E320&gt;E296-E308,"Yes","No")</f>
        <v>No</v>
      </c>
      <c r="F348" s="61"/>
      <c r="G348" s="155" t="str">
        <f>IF(G320&gt;G296-G308,"Yes","No")</f>
        <v>No</v>
      </c>
      <c r="H348" s="61"/>
      <c r="I348" s="155" t="str">
        <f>IF(I320&gt;I296-I308,"Yes","No")</f>
        <v>No</v>
      </c>
      <c r="J348" s="61"/>
      <c r="K348" s="155" t="str">
        <f>IF(K320&gt;K296-K308,"Yes","No")</f>
        <v>No</v>
      </c>
      <c r="L348" s="61"/>
      <c r="M348" s="155" t="str">
        <f>IF(M320&gt;M296-M308,"Yes","No")</f>
        <v>No</v>
      </c>
    </row>
    <row r="349" spans="2:13" x14ac:dyDescent="0.35">
      <c r="B349" s="36"/>
      <c r="M349" s="38"/>
    </row>
    <row r="350" spans="2:13" x14ac:dyDescent="0.35">
      <c r="B350" s="36" t="s">
        <v>1575</v>
      </c>
      <c r="M350" s="38"/>
    </row>
    <row r="351" spans="2:13" x14ac:dyDescent="0.35">
      <c r="B351" s="73" t="s">
        <v>1789</v>
      </c>
      <c r="M351" s="38"/>
    </row>
    <row r="352" spans="2:13" x14ac:dyDescent="0.35">
      <c r="B352" s="36"/>
      <c r="M352" s="38"/>
    </row>
    <row r="353" spans="2:13" ht="16" thickBot="1" x14ac:dyDescent="0.4">
      <c r="B353" s="39" t="s">
        <v>1785</v>
      </c>
      <c r="C353" s="63"/>
      <c r="D353" s="63"/>
      <c r="E353" s="63"/>
      <c r="F353" s="63"/>
      <c r="G353" s="63"/>
      <c r="H353" s="63"/>
      <c r="I353" s="63"/>
      <c r="J353" s="63"/>
      <c r="K353" s="63"/>
      <c r="L353" s="63"/>
      <c r="M353" s="67"/>
    </row>
    <row r="356" spans="2:13" x14ac:dyDescent="0.35">
      <c r="B356" s="203" t="s">
        <v>1796</v>
      </c>
      <c r="C356" s="203"/>
      <c r="D356" s="203"/>
      <c r="E356" s="203"/>
      <c r="F356" s="203"/>
      <c r="G356" s="203"/>
      <c r="H356" s="203"/>
      <c r="I356" s="203"/>
      <c r="J356" s="203"/>
      <c r="K356" s="203"/>
      <c r="L356" s="203"/>
      <c r="M356" s="203"/>
    </row>
    <row r="357" spans="2:13" x14ac:dyDescent="0.35">
      <c r="B357" s="204" t="s">
        <v>1797</v>
      </c>
      <c r="C357" s="204"/>
      <c r="D357" s="204"/>
      <c r="E357" s="204"/>
      <c r="F357" s="204"/>
      <c r="G357" s="204"/>
      <c r="H357" s="204"/>
      <c r="I357" s="204"/>
      <c r="J357" s="204"/>
      <c r="K357" s="204"/>
      <c r="L357" s="204"/>
      <c r="M357" s="204"/>
    </row>
    <row r="358" spans="2:13" x14ac:dyDescent="0.35">
      <c r="B358" s="204" t="s">
        <v>1798</v>
      </c>
      <c r="C358" s="204"/>
      <c r="D358" s="204"/>
      <c r="E358" s="204"/>
      <c r="F358" s="204"/>
      <c r="G358" s="204"/>
      <c r="H358" s="204"/>
      <c r="I358" s="204"/>
      <c r="J358" s="204"/>
      <c r="K358" s="204"/>
      <c r="L358" s="204"/>
      <c r="M358" s="204"/>
    </row>
    <row r="359" spans="2:13" x14ac:dyDescent="0.35">
      <c r="B359" s="54"/>
      <c r="C359" s="54"/>
      <c r="D359" s="54"/>
      <c r="E359" s="54"/>
      <c r="F359" s="54"/>
      <c r="G359" s="54"/>
      <c r="H359" s="54"/>
      <c r="I359" s="54"/>
      <c r="J359" s="54"/>
      <c r="K359" s="54"/>
      <c r="L359" s="54"/>
      <c r="M359" s="54"/>
    </row>
    <row r="362" spans="2:13" x14ac:dyDescent="0.35">
      <c r="B362" s="105"/>
    </row>
    <row r="363" spans="2:13" x14ac:dyDescent="0.35">
      <c r="B363" s="104"/>
    </row>
    <row r="364" spans="2:13" x14ac:dyDescent="0.35">
      <c r="B364" s="104"/>
    </row>
  </sheetData>
  <sheetProtection algorithmName="SHA-512" hashValue="P6f8m6ykTOWQx6wprqrZ65UBKzyIMNGfzn2O3NA1dIOksIJUfhw9SXCvsLzSiwa5KtT+49zm+vzCs09fE/Oxbg==" saltValue="tTF52WEuhhR5i++7UQNy0Q==" spinCount="100000" sheet="1" objects="1" scenarios="1"/>
  <mergeCells count="28">
    <mergeCell ref="C7:E7"/>
    <mergeCell ref="C181:E181"/>
    <mergeCell ref="B356:M356"/>
    <mergeCell ref="B357:M357"/>
    <mergeCell ref="B358:M358"/>
    <mergeCell ref="B273:M273"/>
    <mergeCell ref="B96:M96"/>
    <mergeCell ref="B139:M141"/>
    <mergeCell ref="B117:M118"/>
    <mergeCell ref="B120:M121"/>
    <mergeCell ref="B178:M179"/>
    <mergeCell ref="B194:M195"/>
    <mergeCell ref="B159:M161"/>
    <mergeCell ref="B156:M156"/>
    <mergeCell ref="B265:M267"/>
    <mergeCell ref="B269:M270"/>
    <mergeCell ref="B272:M272"/>
    <mergeCell ref="B105:M105"/>
    <mergeCell ref="B263:M263"/>
    <mergeCell ref="B84:M85"/>
    <mergeCell ref="B87:M87"/>
    <mergeCell ref="B62:M63"/>
    <mergeCell ref="B65:M66"/>
    <mergeCell ref="B16:M17"/>
    <mergeCell ref="B26:M26"/>
    <mergeCell ref="B41:M43"/>
    <mergeCell ref="B39:M40"/>
    <mergeCell ref="B59:M60"/>
  </mergeCells>
  <hyperlinks>
    <hyperlink ref="B45" r:id="rId1" xr:uid="{DCB3EAB3-CAB7-48F9-AA1F-5AE7012D1EE1}"/>
    <hyperlink ref="B55" r:id="rId2" xr:uid="{11C016A7-CDB5-4831-9068-593C49D193CD}"/>
    <hyperlink ref="B115" r:id="rId3" xr:uid="{16FE32F6-3937-4D31-B889-25FDAD728603}"/>
    <hyperlink ref="B272" r:id="rId4" xr:uid="{C779EC96-B59E-451A-91FB-64FDD0BE7709}"/>
    <hyperlink ref="B273:M273" r:id="rId5" display="https://www.osc.state.ny.us/files/local-government/property-tax-cap/pdf/retire-exclusions-schools.pdf" xr:uid="{B369C4D4-99AE-4B74-AE5B-FD50DEEEE369}"/>
    <hyperlink ref="B236" r:id="rId6" xr:uid="{8BEDA2B4-3EC1-4B3F-BB70-A13C51AF5F4D}"/>
    <hyperlink ref="B237" r:id="rId7" xr:uid="{E5BAC2AD-C78F-4927-A1D8-0E9FE86D8DAA}"/>
  </hyperlinks>
  <printOptions horizontalCentered="1"/>
  <pageMargins left="0.7" right="0.7" top="0.75" bottom="0.75" header="0.3" footer="0.3"/>
  <pageSetup scale="56" fitToHeight="10" orientation="landscape" r:id="rId8"/>
  <rowBreaks count="9" manualBreakCount="9">
    <brk id="45" max="13" man="1"/>
    <brk id="88" max="13" man="1"/>
    <brk id="105" max="13" man="1"/>
    <brk id="141" max="13" man="1"/>
    <brk id="180" max="13" man="1"/>
    <brk id="224" max="13" man="1"/>
    <brk id="273" max="13" man="1"/>
    <brk id="315" max="13" man="1"/>
    <brk id="343" max="13" man="1"/>
  </rowBreaks>
  <legacyDrawing r:id="rId9"/>
  <extLst>
    <ext xmlns:x14="http://schemas.microsoft.com/office/spreadsheetml/2009/9/main" uri="{CCE6A557-97BC-4b89-ADB6-D9C93CAAB3DF}">
      <x14:dataValidations xmlns:xm="http://schemas.microsoft.com/office/excel/2006/main" count="2">
        <x14:dataValidation type="list" allowBlank="1" showInputMessage="1" showErrorMessage="1" xr:uid="{DF9AB549-34ED-4F6A-B287-40B56993D4F8}">
          <x14:formula1>
            <xm:f>'Validation List'!$A$2:$A$674</xm:f>
          </x14:formula1>
          <xm:sqref>B2</xm:sqref>
        </x14:dataValidation>
        <x14:dataValidation type="list" allowBlank="1" showInputMessage="1" showErrorMessage="1" xr:uid="{B1AEDF35-05A0-49AA-BBD4-E43426114A92}">
          <x14:formula1>
            <xm:f>'Validation List'!$D$2:$D$3</xm:f>
          </x14:formula1>
          <xm:sqref>C151 E151 G151 I151 K151 M151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L38"/>
  <sheetViews>
    <sheetView showGridLines="0" zoomScale="90" zoomScaleNormal="90" workbookViewId="0">
      <selection activeCell="B3" sqref="B3"/>
    </sheetView>
  </sheetViews>
  <sheetFormatPr defaultColWidth="9.1796875" defaultRowHeight="14" x14ac:dyDescent="0.3"/>
  <cols>
    <col min="1" max="1" width="2.7265625" style="1" customWidth="1"/>
    <col min="2" max="2" width="8.54296875" style="1" customWidth="1"/>
    <col min="3" max="3" width="44.54296875" style="1" customWidth="1"/>
    <col min="4" max="4" width="6.26953125" style="1" customWidth="1"/>
    <col min="5" max="10" width="18.7265625" style="1" customWidth="1"/>
    <col min="11" max="11" width="2.7265625" style="1" customWidth="1"/>
    <col min="12" max="16384" width="9.1796875" style="1"/>
  </cols>
  <sheetData>
    <row r="2" spans="2:10" ht="18" x14ac:dyDescent="0.4">
      <c r="B2" s="224" t="s">
        <v>1895</v>
      </c>
      <c r="C2" s="224"/>
      <c r="D2" s="224"/>
      <c r="E2" s="224"/>
      <c r="F2" s="224"/>
      <c r="G2" s="224"/>
      <c r="H2" s="224"/>
      <c r="I2" s="224"/>
      <c r="J2" s="224"/>
    </row>
    <row r="4" spans="2:10" ht="15.5" x14ac:dyDescent="0.35">
      <c r="B4" s="51" t="s">
        <v>1713</v>
      </c>
      <c r="C4" s="44"/>
      <c r="D4" s="44"/>
      <c r="E4" s="44"/>
      <c r="F4" s="44"/>
      <c r="G4" s="44"/>
      <c r="H4" s="44"/>
      <c r="I4" s="44"/>
      <c r="J4" s="44"/>
    </row>
    <row r="5" spans="2:10" ht="15.5" x14ac:dyDescent="0.35">
      <c r="B5" s="223" t="str">
        <f>'Data Entry'!B5</f>
        <v>ALBANY</v>
      </c>
      <c r="C5" s="223"/>
      <c r="D5" s="44"/>
      <c r="E5" s="44"/>
      <c r="F5" s="44"/>
      <c r="G5" s="44"/>
      <c r="H5" s="44"/>
      <c r="I5" s="44"/>
      <c r="J5" s="44"/>
    </row>
    <row r="6" spans="2:10" ht="16" thickBot="1" x14ac:dyDescent="0.4">
      <c r="B6" s="44"/>
      <c r="C6" s="44"/>
      <c r="D6" s="44"/>
      <c r="E6" s="44"/>
      <c r="F6" s="44"/>
      <c r="G6" s="44"/>
      <c r="H6" s="44"/>
      <c r="I6" s="44"/>
      <c r="J6" s="44"/>
    </row>
    <row r="7" spans="2:10" ht="16" thickBot="1" x14ac:dyDescent="0.35">
      <c r="B7" s="106" t="s">
        <v>1741</v>
      </c>
      <c r="C7" s="107" t="s">
        <v>1649</v>
      </c>
      <c r="D7" s="107" t="s">
        <v>26</v>
      </c>
      <c r="E7" s="107" t="s">
        <v>23</v>
      </c>
      <c r="F7" s="107" t="s">
        <v>24</v>
      </c>
      <c r="G7" s="107" t="s">
        <v>25</v>
      </c>
      <c r="H7" s="107" t="s">
        <v>1807</v>
      </c>
      <c r="I7" s="107" t="s">
        <v>1853</v>
      </c>
      <c r="J7" s="108" t="s">
        <v>1874</v>
      </c>
    </row>
    <row r="8" spans="2:10" ht="15.5" x14ac:dyDescent="0.3">
      <c r="B8" s="109">
        <v>1</v>
      </c>
      <c r="C8" s="110" t="s">
        <v>0</v>
      </c>
      <c r="D8" s="111" t="s">
        <v>27</v>
      </c>
      <c r="E8" s="112">
        <f>'Data Entry'!C11</f>
        <v>0</v>
      </c>
      <c r="F8" s="112">
        <f>'Data Entry'!E11</f>
        <v>0</v>
      </c>
      <c r="G8" s="112">
        <f>'Data Entry'!G11</f>
        <v>0</v>
      </c>
      <c r="H8" s="112">
        <f>'Data Entry'!I11</f>
        <v>0</v>
      </c>
      <c r="I8" s="112">
        <f>'Data Entry'!K11</f>
        <v>0</v>
      </c>
      <c r="J8" s="113">
        <f>'Data Entry'!M11</f>
        <v>0</v>
      </c>
    </row>
    <row r="9" spans="2:10" ht="15.5" x14ac:dyDescent="0.3">
      <c r="B9" s="114">
        <v>2</v>
      </c>
      <c r="C9" s="115" t="s">
        <v>1</v>
      </c>
      <c r="D9" s="111" t="s">
        <v>27</v>
      </c>
      <c r="E9" s="116">
        <f>'Data Entry'!C21</f>
        <v>0</v>
      </c>
      <c r="F9" s="116">
        <f>'Data Entry'!E21</f>
        <v>0</v>
      </c>
      <c r="G9" s="116">
        <f>'Data Entry'!G21</f>
        <v>0</v>
      </c>
      <c r="H9" s="116">
        <f>'Data Entry'!I21</f>
        <v>0</v>
      </c>
      <c r="I9" s="116">
        <f>'Data Entry'!K21</f>
        <v>0</v>
      </c>
      <c r="J9" s="117">
        <f>'Data Entry'!M21</f>
        <v>0</v>
      </c>
    </row>
    <row r="10" spans="2:10" ht="15.5" x14ac:dyDescent="0.3">
      <c r="B10" s="114">
        <v>3</v>
      </c>
      <c r="C10" s="115" t="s">
        <v>1579</v>
      </c>
      <c r="D10" s="118" t="s">
        <v>28</v>
      </c>
      <c r="E10" s="116">
        <f>'Data Entry'!C32</f>
        <v>0</v>
      </c>
      <c r="F10" s="116">
        <f>'Data Entry'!E32</f>
        <v>0</v>
      </c>
      <c r="G10" s="116">
        <f>'Data Entry'!G32</f>
        <v>0</v>
      </c>
      <c r="H10" s="116">
        <f>'Data Entry'!I32</f>
        <v>0</v>
      </c>
      <c r="I10" s="116">
        <f>'Data Entry'!K32</f>
        <v>0</v>
      </c>
      <c r="J10" s="117">
        <f>'Data Entry'!M32</f>
        <v>0</v>
      </c>
    </row>
    <row r="11" spans="2:10" ht="15.5" x14ac:dyDescent="0.3">
      <c r="B11" s="114">
        <v>4</v>
      </c>
      <c r="C11" s="115" t="s">
        <v>3</v>
      </c>
      <c r="D11" s="119" t="s">
        <v>29</v>
      </c>
      <c r="E11" s="120">
        <f>'Data Entry'!C49</f>
        <v>1</v>
      </c>
      <c r="F11" s="120">
        <f>'Data Entry'!E49</f>
        <v>1</v>
      </c>
      <c r="G11" s="120">
        <f>'Data Entry'!G49</f>
        <v>1</v>
      </c>
      <c r="H11" s="120">
        <f>'Data Entry'!I49</f>
        <v>1</v>
      </c>
      <c r="I11" s="120">
        <f>'Data Entry'!K49</f>
        <v>1</v>
      </c>
      <c r="J11" s="121">
        <f>'Data Entry'!M49</f>
        <v>1</v>
      </c>
    </row>
    <row r="12" spans="2:10" ht="15.5" x14ac:dyDescent="0.3">
      <c r="B12" s="114">
        <v>5</v>
      </c>
      <c r="C12" s="115" t="s">
        <v>4</v>
      </c>
      <c r="D12" s="122" t="s">
        <v>27</v>
      </c>
      <c r="E12" s="116">
        <f>'Data Entry'!C79</f>
        <v>0</v>
      </c>
      <c r="F12" s="116">
        <f>'Data Entry'!E79</f>
        <v>0</v>
      </c>
      <c r="G12" s="116">
        <f>'Data Entry'!G79</f>
        <v>0</v>
      </c>
      <c r="H12" s="116">
        <f>'Data Entry'!I79</f>
        <v>0</v>
      </c>
      <c r="I12" s="116">
        <f>'Data Entry'!K79</f>
        <v>0</v>
      </c>
      <c r="J12" s="117">
        <f>'Data Entry'!M79</f>
        <v>0</v>
      </c>
    </row>
    <row r="13" spans="2:10" ht="15.5" x14ac:dyDescent="0.3">
      <c r="B13" s="114">
        <v>6</v>
      </c>
      <c r="C13" s="115" t="s">
        <v>5</v>
      </c>
      <c r="D13" s="118" t="s">
        <v>28</v>
      </c>
      <c r="E13" s="116">
        <f>'Data Entry'!C91</f>
        <v>0</v>
      </c>
      <c r="F13" s="116">
        <f>'Data Entry'!E91</f>
        <v>0</v>
      </c>
      <c r="G13" s="116">
        <f>'Data Entry'!G91</f>
        <v>0</v>
      </c>
      <c r="H13" s="116">
        <f>'Data Entry'!I91</f>
        <v>0</v>
      </c>
      <c r="I13" s="116">
        <f>'Data Entry'!K91</f>
        <v>0</v>
      </c>
      <c r="J13" s="117">
        <f>'Data Entry'!M91</f>
        <v>0</v>
      </c>
    </row>
    <row r="14" spans="2:10" ht="15.5" x14ac:dyDescent="0.3">
      <c r="B14" s="114">
        <v>7</v>
      </c>
      <c r="C14" s="115" t="s">
        <v>6</v>
      </c>
      <c r="D14" s="118" t="s">
        <v>28</v>
      </c>
      <c r="E14" s="116">
        <f>'Data Entry'!C100</f>
        <v>0</v>
      </c>
      <c r="F14" s="116">
        <f>'Data Entry'!E100</f>
        <v>0</v>
      </c>
      <c r="G14" s="116">
        <f>'Data Entry'!G100</f>
        <v>0</v>
      </c>
      <c r="H14" s="116">
        <f>'Data Entry'!I100</f>
        <v>0</v>
      </c>
      <c r="I14" s="116">
        <f>'Data Entry'!K100</f>
        <v>0</v>
      </c>
      <c r="J14" s="117">
        <f>'Data Entry'!M100</f>
        <v>0</v>
      </c>
    </row>
    <row r="15" spans="2:10" ht="15.5" x14ac:dyDescent="0.3">
      <c r="B15" s="114">
        <v>8</v>
      </c>
      <c r="C15" s="115" t="s">
        <v>7</v>
      </c>
      <c r="D15" s="119" t="s">
        <v>29</v>
      </c>
      <c r="E15" s="120">
        <f>'Data Entry'!C109</f>
        <v>1</v>
      </c>
      <c r="F15" s="120">
        <f>'Data Entry'!E109</f>
        <v>1</v>
      </c>
      <c r="G15" s="120">
        <f>'Data Entry'!G109</f>
        <v>1</v>
      </c>
      <c r="H15" s="120">
        <f>'Data Entry'!I109</f>
        <v>1</v>
      </c>
      <c r="I15" s="120">
        <f>'Data Entry'!K109</f>
        <v>1</v>
      </c>
      <c r="J15" s="121">
        <f>'Data Entry'!M109</f>
        <v>1</v>
      </c>
    </row>
    <row r="16" spans="2:10" ht="15.5" x14ac:dyDescent="0.3">
      <c r="B16" s="114">
        <v>9</v>
      </c>
      <c r="C16" s="115" t="s">
        <v>8</v>
      </c>
      <c r="D16" s="118" t="s">
        <v>28</v>
      </c>
      <c r="E16" s="116">
        <f>'Data Entry'!C134</f>
        <v>0</v>
      </c>
      <c r="F16" s="116">
        <f>'Data Entry'!E134</f>
        <v>0</v>
      </c>
      <c r="G16" s="116">
        <f>'Data Entry'!G134</f>
        <v>0</v>
      </c>
      <c r="H16" s="116">
        <f>'Data Entry'!I134</f>
        <v>0</v>
      </c>
      <c r="I16" s="116">
        <f>'Data Entry'!K134</f>
        <v>0</v>
      </c>
      <c r="J16" s="117">
        <f>'Data Entry'!M134</f>
        <v>0</v>
      </c>
    </row>
    <row r="17" spans="2:12" ht="15.5" x14ac:dyDescent="0.3">
      <c r="B17" s="114">
        <v>10</v>
      </c>
      <c r="C17" s="115" t="s">
        <v>9</v>
      </c>
      <c r="D17" s="122" t="s">
        <v>27</v>
      </c>
      <c r="E17" s="116">
        <f>'Data Entry'!C149</f>
        <v>0</v>
      </c>
      <c r="F17" s="116">
        <f>'Data Entry'!E149</f>
        <v>0</v>
      </c>
      <c r="G17" s="116">
        <f>'Data Entry'!G149</f>
        <v>0</v>
      </c>
      <c r="H17" s="116">
        <f>'Data Entry'!I149</f>
        <v>0</v>
      </c>
      <c r="I17" s="116">
        <f>'Data Entry'!K149</f>
        <v>0</v>
      </c>
      <c r="J17" s="117">
        <f>'Data Entry'!M149</f>
        <v>0</v>
      </c>
    </row>
    <row r="18" spans="2:12" ht="16" thickBot="1" x14ac:dyDescent="0.35">
      <c r="B18" s="123">
        <v>11</v>
      </c>
      <c r="C18" s="124" t="s">
        <v>1619</v>
      </c>
      <c r="D18" s="125" t="s">
        <v>30</v>
      </c>
      <c r="E18" s="126">
        <f>'Data Entry'!C175</f>
        <v>0</v>
      </c>
      <c r="F18" s="126">
        <f>'Data Entry'!E175</f>
        <v>0</v>
      </c>
      <c r="G18" s="127">
        <f>'Data Entry'!G175</f>
        <v>0</v>
      </c>
      <c r="H18" s="127">
        <f>'Data Entry'!I175</f>
        <v>0</v>
      </c>
      <c r="I18" s="127">
        <f>'Data Entry'!K175</f>
        <v>0</v>
      </c>
      <c r="J18" s="128">
        <f>'Data Entry'!M175</f>
        <v>0</v>
      </c>
    </row>
    <row r="19" spans="2:12" ht="16" thickBot="1" x14ac:dyDescent="0.35">
      <c r="B19" s="129"/>
      <c r="C19" s="129"/>
      <c r="D19" s="129"/>
      <c r="E19" s="130"/>
      <c r="F19" s="130"/>
      <c r="G19" s="130"/>
      <c r="H19" s="130"/>
      <c r="I19" s="130"/>
      <c r="J19" s="130"/>
    </row>
    <row r="20" spans="2:12" ht="16" thickBot="1" x14ac:dyDescent="0.35">
      <c r="B20" s="106" t="s">
        <v>1741</v>
      </c>
      <c r="C20" s="107" t="s">
        <v>10</v>
      </c>
      <c r="D20" s="107" t="s">
        <v>26</v>
      </c>
      <c r="E20" s="107" t="s">
        <v>23</v>
      </c>
      <c r="F20" s="107" t="s">
        <v>24</v>
      </c>
      <c r="G20" s="107" t="s">
        <v>25</v>
      </c>
      <c r="H20" s="107" t="s">
        <v>1807</v>
      </c>
      <c r="I20" s="107" t="s">
        <v>1853</v>
      </c>
      <c r="J20" s="108" t="s">
        <v>1874</v>
      </c>
    </row>
    <row r="21" spans="2:12" ht="46.5" x14ac:dyDescent="0.3">
      <c r="B21" s="131">
        <v>12</v>
      </c>
      <c r="C21" s="132" t="s">
        <v>11</v>
      </c>
      <c r="D21" s="111" t="s">
        <v>27</v>
      </c>
      <c r="E21" s="112">
        <f>'Data Entry'!C189</f>
        <v>0</v>
      </c>
      <c r="F21" s="112">
        <f>'Data Entry'!E189</f>
        <v>0</v>
      </c>
      <c r="G21" s="112">
        <f>'Data Entry'!G189</f>
        <v>0</v>
      </c>
      <c r="H21" s="112">
        <f>'Data Entry'!I189</f>
        <v>0</v>
      </c>
      <c r="I21" s="112">
        <f>'Data Entry'!K189</f>
        <v>0</v>
      </c>
      <c r="J21" s="113">
        <f>'Data Entry'!M189</f>
        <v>0</v>
      </c>
    </row>
    <row r="22" spans="2:12" ht="15.5" x14ac:dyDescent="0.3">
      <c r="B22" s="114">
        <v>13</v>
      </c>
      <c r="C22" s="115" t="s">
        <v>12</v>
      </c>
      <c r="D22" s="122" t="s">
        <v>27</v>
      </c>
      <c r="E22" s="116">
        <f>'Data Entry'!C217</f>
        <v>0</v>
      </c>
      <c r="F22" s="116">
        <f>'Data Entry'!E217</f>
        <v>0</v>
      </c>
      <c r="G22" s="116">
        <f>'Data Entry'!G217</f>
        <v>0</v>
      </c>
      <c r="H22" s="116">
        <f>'Data Entry'!I217</f>
        <v>0</v>
      </c>
      <c r="I22" s="116">
        <f>'Data Entry'!K217</f>
        <v>0</v>
      </c>
      <c r="J22" s="117">
        <f>'Data Entry'!M217</f>
        <v>0</v>
      </c>
    </row>
    <row r="23" spans="2:12" ht="15.5" x14ac:dyDescent="0.3">
      <c r="B23" s="114">
        <v>14</v>
      </c>
      <c r="C23" s="115" t="s">
        <v>13</v>
      </c>
      <c r="D23" s="115"/>
      <c r="E23" s="133"/>
      <c r="F23" s="133"/>
      <c r="G23" s="133"/>
      <c r="H23" s="133"/>
      <c r="I23" s="133"/>
      <c r="J23" s="134"/>
    </row>
    <row r="24" spans="2:12" ht="15.5" x14ac:dyDescent="0.3">
      <c r="B24" s="114"/>
      <c r="C24" s="115" t="s">
        <v>14</v>
      </c>
      <c r="D24" s="122" t="s">
        <v>27</v>
      </c>
      <c r="E24" s="116">
        <f>'Data Entry'!C254</f>
        <v>0</v>
      </c>
      <c r="F24" s="116">
        <f>'Data Entry'!E254</f>
        <v>0</v>
      </c>
      <c r="G24" s="116">
        <f>'Data Entry'!G254</f>
        <v>0</v>
      </c>
      <c r="H24" s="116">
        <f>'Data Entry'!I254</f>
        <v>0</v>
      </c>
      <c r="I24" s="116">
        <f>'Data Entry'!K254</f>
        <v>0</v>
      </c>
      <c r="J24" s="117">
        <f>'Data Entry'!M254</f>
        <v>0</v>
      </c>
    </row>
    <row r="25" spans="2:12" ht="15.5" x14ac:dyDescent="0.3">
      <c r="B25" s="114"/>
      <c r="C25" s="115" t="s">
        <v>15</v>
      </c>
      <c r="D25" s="122" t="s">
        <v>27</v>
      </c>
      <c r="E25" s="116">
        <f>'Data Entry'!C251</f>
        <v>0</v>
      </c>
      <c r="F25" s="116">
        <f>'Data Entry'!E251</f>
        <v>0</v>
      </c>
      <c r="G25" s="116">
        <f>'Data Entry'!G251</f>
        <v>0</v>
      </c>
      <c r="H25" s="116">
        <f>'Data Entry'!I251</f>
        <v>0</v>
      </c>
      <c r="I25" s="116">
        <f>'Data Entry'!K251</f>
        <v>0</v>
      </c>
      <c r="J25" s="117">
        <f>'Data Entry'!M251</f>
        <v>0</v>
      </c>
    </row>
    <row r="26" spans="2:12" ht="15.5" x14ac:dyDescent="0.3">
      <c r="B26" s="114">
        <v>15</v>
      </c>
      <c r="C26" s="115" t="s">
        <v>16</v>
      </c>
      <c r="D26" s="118" t="s">
        <v>30</v>
      </c>
      <c r="E26" s="116">
        <f>'Data Entry'!C282</f>
        <v>0</v>
      </c>
      <c r="F26" s="116">
        <f>'Data Entry'!E282</f>
        <v>0</v>
      </c>
      <c r="G26" s="116">
        <f>'Data Entry'!G282</f>
        <v>0</v>
      </c>
      <c r="H26" s="116">
        <f>'Data Entry'!I282</f>
        <v>0</v>
      </c>
      <c r="I26" s="116">
        <f>'Data Entry'!K282</f>
        <v>0</v>
      </c>
      <c r="J26" s="117">
        <f>'Data Entry'!M282</f>
        <v>0</v>
      </c>
    </row>
    <row r="27" spans="2:12" ht="31" x14ac:dyDescent="0.3">
      <c r="B27" s="114">
        <v>16</v>
      </c>
      <c r="C27" s="115" t="s">
        <v>17</v>
      </c>
      <c r="D27" s="118" t="s">
        <v>30</v>
      </c>
      <c r="E27" s="116">
        <f>'Data Entry'!C296</f>
        <v>0</v>
      </c>
      <c r="F27" s="116">
        <f>'Data Entry'!E296</f>
        <v>0</v>
      </c>
      <c r="G27" s="116">
        <f>'Data Entry'!G296</f>
        <v>0</v>
      </c>
      <c r="H27" s="116">
        <f>'Data Entry'!I296</f>
        <v>0</v>
      </c>
      <c r="I27" s="116">
        <f>'Data Entry'!K296</f>
        <v>0</v>
      </c>
      <c r="J27" s="117">
        <f>'Data Entry'!M296</f>
        <v>0</v>
      </c>
    </row>
    <row r="28" spans="2:12" ht="31" x14ac:dyDescent="0.3">
      <c r="B28" s="114">
        <v>17</v>
      </c>
      <c r="C28" s="115" t="s">
        <v>18</v>
      </c>
      <c r="D28" s="118" t="s">
        <v>28</v>
      </c>
      <c r="E28" s="116">
        <f>'Data Entry'!C308</f>
        <v>0</v>
      </c>
      <c r="F28" s="116">
        <f>'Data Entry'!E308</f>
        <v>0</v>
      </c>
      <c r="G28" s="116">
        <f>'Data Entry'!G308</f>
        <v>0</v>
      </c>
      <c r="H28" s="116">
        <f>'Data Entry'!I308</f>
        <v>0</v>
      </c>
      <c r="I28" s="116">
        <f>'Data Entry'!K308</f>
        <v>0</v>
      </c>
      <c r="J28" s="117">
        <f>'Data Entry'!M308</f>
        <v>0</v>
      </c>
    </row>
    <row r="29" spans="2:12" ht="31" x14ac:dyDescent="0.3">
      <c r="B29" s="114">
        <v>18</v>
      </c>
      <c r="C29" s="115" t="s">
        <v>19</v>
      </c>
      <c r="D29" s="118"/>
      <c r="E29" s="116">
        <f>'Data Entry'!C320</f>
        <v>0</v>
      </c>
      <c r="F29" s="116">
        <f>'Data Entry'!E320</f>
        <v>0</v>
      </c>
      <c r="G29" s="116">
        <f>'Data Entry'!G320</f>
        <v>0</v>
      </c>
      <c r="H29" s="116">
        <f>'Data Entry'!I320</f>
        <v>0</v>
      </c>
      <c r="I29" s="116">
        <f>'Data Entry'!K320</f>
        <v>0</v>
      </c>
      <c r="J29" s="117">
        <f>'Data Entry'!M320</f>
        <v>0</v>
      </c>
    </row>
    <row r="30" spans="2:12" ht="46.5" x14ac:dyDescent="0.3">
      <c r="B30" s="114">
        <v>19</v>
      </c>
      <c r="C30" s="115" t="s">
        <v>20</v>
      </c>
      <c r="D30" s="115"/>
      <c r="E30" s="135" t="e">
        <f>'Data Entry'!C330</f>
        <v>#DIV/0!</v>
      </c>
      <c r="F30" s="135" t="e">
        <f>'Data Entry'!E330</f>
        <v>#DIV/0!</v>
      </c>
      <c r="G30" s="135" t="e">
        <f>'Data Entry'!G330</f>
        <v>#DIV/0!</v>
      </c>
      <c r="H30" s="135" t="e">
        <f>'Data Entry'!I330</f>
        <v>#DIV/0!</v>
      </c>
      <c r="I30" s="135" t="e">
        <f>'Data Entry'!K330</f>
        <v>#DIV/0!</v>
      </c>
      <c r="J30" s="136" t="e">
        <f>'Data Entry'!M330</f>
        <v>#DIV/0!</v>
      </c>
      <c r="L30" s="85"/>
    </row>
    <row r="31" spans="2:12" ht="46.5" x14ac:dyDescent="0.3">
      <c r="B31" s="114">
        <v>20</v>
      </c>
      <c r="C31" s="115" t="s">
        <v>21</v>
      </c>
      <c r="D31" s="115"/>
      <c r="E31" s="116">
        <f>'Data Entry'!C338</f>
        <v>0</v>
      </c>
      <c r="F31" s="116">
        <f>'Data Entry'!E338</f>
        <v>0</v>
      </c>
      <c r="G31" s="116">
        <f>'Data Entry'!G338</f>
        <v>0</v>
      </c>
      <c r="H31" s="116">
        <f>'Data Entry'!I338</f>
        <v>0</v>
      </c>
      <c r="I31" s="116">
        <f>'Data Entry'!K338</f>
        <v>0</v>
      </c>
      <c r="J31" s="117">
        <f>'Data Entry'!M338</f>
        <v>0</v>
      </c>
    </row>
    <row r="32" spans="2:12" ht="16" thickBot="1" x14ac:dyDescent="0.4">
      <c r="B32" s="123">
        <v>21</v>
      </c>
      <c r="C32" s="124" t="s">
        <v>22</v>
      </c>
      <c r="D32" s="124"/>
      <c r="E32" s="137" t="str">
        <f>'Data Entry'!C348</f>
        <v>No</v>
      </c>
      <c r="F32" s="137" t="str">
        <f>'Data Entry'!E348</f>
        <v>No</v>
      </c>
      <c r="G32" s="137" t="str">
        <f>'Data Entry'!G348</f>
        <v>No</v>
      </c>
      <c r="H32" s="137" t="str">
        <f>'Data Entry'!I348</f>
        <v>No</v>
      </c>
      <c r="I32" s="137" t="str">
        <f>'Data Entry'!K348</f>
        <v>No</v>
      </c>
      <c r="J32" s="138" t="str">
        <f>'Data Entry'!M348</f>
        <v>No</v>
      </c>
    </row>
    <row r="33" spans="2:10" ht="15.5" x14ac:dyDescent="0.35">
      <c r="B33" s="44"/>
      <c r="C33" s="44"/>
      <c r="D33" s="44"/>
      <c r="E33" s="44"/>
      <c r="F33" s="44"/>
      <c r="G33" s="44"/>
      <c r="H33" s="44"/>
      <c r="I33" s="44"/>
      <c r="J33" s="44"/>
    </row>
    <row r="34" spans="2:10" ht="15.5" x14ac:dyDescent="0.35">
      <c r="B34" s="203" t="s">
        <v>1796</v>
      </c>
      <c r="C34" s="203"/>
      <c r="D34" s="203"/>
      <c r="E34" s="203"/>
      <c r="F34" s="203"/>
      <c r="G34" s="203"/>
      <c r="H34" s="203"/>
      <c r="I34" s="203"/>
      <c r="J34" s="203"/>
    </row>
    <row r="35" spans="2:10" ht="15.5" x14ac:dyDescent="0.35">
      <c r="B35" s="204" t="s">
        <v>1797</v>
      </c>
      <c r="C35" s="204"/>
      <c r="D35" s="204"/>
      <c r="E35" s="204"/>
      <c r="F35" s="204"/>
      <c r="G35" s="204"/>
      <c r="H35" s="204"/>
      <c r="I35" s="204"/>
      <c r="J35" s="204"/>
    </row>
    <row r="36" spans="2:10" ht="15.5" x14ac:dyDescent="0.35">
      <c r="B36" s="204" t="s">
        <v>1798</v>
      </c>
      <c r="C36" s="204"/>
      <c r="D36" s="204"/>
      <c r="E36" s="204"/>
      <c r="F36" s="204"/>
      <c r="G36" s="204"/>
      <c r="H36" s="204"/>
      <c r="I36" s="204"/>
      <c r="J36" s="204"/>
    </row>
    <row r="38" spans="2:10" x14ac:dyDescent="0.3">
      <c r="E38" s="2"/>
      <c r="F38" s="2"/>
    </row>
  </sheetData>
  <sheetProtection algorithmName="SHA-512" hashValue="Um+RueU8lDurDR4r8otpegDPmcDQK37VAIV1LMRfzxRv9l5gP4VDHyT4fv9wkj5g1O1TOpoQZPIh1/04MWLhwg==" saltValue="53rXX4K2AXm3BUwC0w2i/g==" spinCount="100000" sheet="1" objects="1" scenarios="1"/>
  <mergeCells count="5">
    <mergeCell ref="B5:C5"/>
    <mergeCell ref="B34:J34"/>
    <mergeCell ref="B35:J35"/>
    <mergeCell ref="B36:J36"/>
    <mergeCell ref="B2:J2"/>
  </mergeCells>
  <printOptions horizontalCentered="1"/>
  <pageMargins left="0.7" right="0.7"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81A63-D8C8-41EA-A16D-40CD38F39447}">
  <sheetPr>
    <tabColor theme="0" tint="-0.14999847407452621"/>
    <pageSetUpPr fitToPage="1"/>
  </sheetPr>
  <dimension ref="B2:P124"/>
  <sheetViews>
    <sheetView showGridLines="0" zoomScale="90" zoomScaleNormal="90" workbookViewId="0">
      <pane ySplit="7" topLeftCell="A8" activePane="bottomLeft" state="frozen"/>
      <selection activeCell="C170" sqref="C170"/>
      <selection pane="bottomLeft" activeCell="J15" sqref="J15"/>
    </sheetView>
  </sheetViews>
  <sheetFormatPr defaultColWidth="10.26953125" defaultRowHeight="15.5" x14ac:dyDescent="0.35"/>
  <cols>
    <col min="1" max="1" width="2.7265625" style="3" customWidth="1"/>
    <col min="2" max="2" width="17.81640625" style="3" customWidth="1"/>
    <col min="3" max="3" width="86.26953125" style="3" customWidth="1"/>
    <col min="4" max="4" width="20.7265625" style="3" customWidth="1"/>
    <col min="5" max="5" width="2.7265625" style="3" customWidth="1"/>
    <col min="6" max="6" width="20.7265625" style="3" customWidth="1"/>
    <col min="7" max="7" width="2.7265625" style="3" customWidth="1"/>
    <col min="8" max="8" width="20.7265625" style="3" customWidth="1"/>
    <col min="9" max="9" width="2.7265625" style="3" customWidth="1"/>
    <col min="10" max="10" width="20.7265625" style="3" customWidth="1"/>
    <col min="11" max="11" width="2.7265625" style="3" customWidth="1"/>
    <col min="12" max="12" width="20.7265625" style="3" customWidth="1"/>
    <col min="13" max="13" width="2.7265625" style="3" customWidth="1"/>
    <col min="14" max="14" width="20.7265625" style="3" customWidth="1"/>
    <col min="15" max="15" width="2.7265625" style="3" customWidth="1"/>
    <col min="16" max="16" width="12.1796875" style="3" bestFit="1" customWidth="1"/>
    <col min="17" max="16384" width="10.26953125" style="3"/>
  </cols>
  <sheetData>
    <row r="2" spans="2:14" ht="18" x14ac:dyDescent="0.4">
      <c r="B2" s="225" t="s">
        <v>1896</v>
      </c>
      <c r="C2" s="225"/>
      <c r="D2" s="225"/>
      <c r="E2" s="225"/>
      <c r="F2" s="225"/>
      <c r="G2" s="225"/>
      <c r="H2" s="225"/>
      <c r="I2" s="225"/>
      <c r="J2" s="225"/>
      <c r="K2" s="225"/>
      <c r="L2" s="225"/>
      <c r="M2" s="225"/>
      <c r="N2" s="225"/>
    </row>
    <row r="4" spans="2:14" x14ac:dyDescent="0.35">
      <c r="B4" s="51" t="s">
        <v>1713</v>
      </c>
    </row>
    <row r="5" spans="2:14" x14ac:dyDescent="0.35">
      <c r="B5" s="218" t="str">
        <f>'Data Entry'!B5</f>
        <v>ALBANY</v>
      </c>
      <c r="C5" s="218"/>
    </row>
    <row r="7" spans="2:14" ht="46.5" x14ac:dyDescent="0.35">
      <c r="B7" s="20" t="s">
        <v>34</v>
      </c>
      <c r="C7" s="20" t="s">
        <v>35</v>
      </c>
      <c r="D7" s="5" t="s">
        <v>1897</v>
      </c>
      <c r="F7" s="5" t="s">
        <v>1799</v>
      </c>
      <c r="H7" s="5" t="s">
        <v>1800</v>
      </c>
      <c r="J7" s="5" t="s">
        <v>1806</v>
      </c>
      <c r="L7" s="5" t="s">
        <v>1898</v>
      </c>
      <c r="N7" s="5" t="s">
        <v>1899</v>
      </c>
    </row>
    <row r="8" spans="2:14" ht="18.5" x14ac:dyDescent="0.35">
      <c r="B8" s="3" t="s">
        <v>36</v>
      </c>
      <c r="C8" s="3" t="s">
        <v>37</v>
      </c>
      <c r="D8" s="147">
        <v>0</v>
      </c>
      <c r="F8" s="147">
        <v>0</v>
      </c>
      <c r="H8" s="147">
        <v>0</v>
      </c>
      <c r="J8" s="147">
        <v>0</v>
      </c>
      <c r="L8" s="147">
        <v>0</v>
      </c>
      <c r="N8" s="147">
        <v>0</v>
      </c>
    </row>
    <row r="9" spans="2:14" x14ac:dyDescent="0.35">
      <c r="B9" s="3" t="s">
        <v>38</v>
      </c>
      <c r="C9" s="3" t="s">
        <v>39</v>
      </c>
      <c r="D9" s="147">
        <v>0</v>
      </c>
      <c r="F9" s="147">
        <v>0</v>
      </c>
      <c r="H9" s="147">
        <v>0</v>
      </c>
      <c r="J9" s="147">
        <v>0</v>
      </c>
      <c r="L9" s="147">
        <v>0</v>
      </c>
      <c r="N9" s="147">
        <v>0</v>
      </c>
    </row>
    <row r="10" spans="2:14" x14ac:dyDescent="0.35">
      <c r="B10" s="3" t="s">
        <v>40</v>
      </c>
      <c r="C10" s="3" t="s">
        <v>39</v>
      </c>
      <c r="D10" s="147">
        <v>0</v>
      </c>
      <c r="F10" s="147">
        <v>0</v>
      </c>
      <c r="H10" s="147">
        <v>0</v>
      </c>
      <c r="J10" s="147">
        <v>0</v>
      </c>
      <c r="L10" s="147">
        <v>0</v>
      </c>
      <c r="N10" s="147">
        <v>0</v>
      </c>
    </row>
    <row r="11" spans="2:14" x14ac:dyDescent="0.35">
      <c r="B11" s="3" t="s">
        <v>41</v>
      </c>
      <c r="C11" s="3" t="s">
        <v>42</v>
      </c>
      <c r="D11" s="147">
        <v>0</v>
      </c>
      <c r="F11" s="147">
        <v>0</v>
      </c>
      <c r="H11" s="147">
        <v>0</v>
      </c>
      <c r="J11" s="147">
        <v>0</v>
      </c>
      <c r="L11" s="147">
        <v>0</v>
      </c>
      <c r="N11" s="147">
        <v>0</v>
      </c>
    </row>
    <row r="12" spans="2:14" x14ac:dyDescent="0.35">
      <c r="B12" s="3" t="s">
        <v>43</v>
      </c>
      <c r="C12" s="3" t="s">
        <v>44</v>
      </c>
      <c r="D12" s="147">
        <v>0</v>
      </c>
      <c r="F12" s="147">
        <v>0</v>
      </c>
      <c r="H12" s="147">
        <v>0</v>
      </c>
      <c r="J12" s="147">
        <v>0</v>
      </c>
      <c r="L12" s="147">
        <v>0</v>
      </c>
      <c r="N12" s="147">
        <v>0</v>
      </c>
    </row>
    <row r="13" spans="2:14" x14ac:dyDescent="0.35">
      <c r="B13" s="3" t="s">
        <v>45</v>
      </c>
      <c r="C13" s="3" t="s">
        <v>46</v>
      </c>
      <c r="D13" s="147">
        <v>0</v>
      </c>
      <c r="F13" s="147">
        <v>0</v>
      </c>
      <c r="H13" s="147">
        <v>0</v>
      </c>
      <c r="J13" s="147">
        <v>0</v>
      </c>
      <c r="L13" s="147">
        <v>0</v>
      </c>
      <c r="N13" s="147">
        <v>0</v>
      </c>
    </row>
    <row r="14" spans="2:14" x14ac:dyDescent="0.35">
      <c r="B14" s="3" t="s">
        <v>47</v>
      </c>
      <c r="C14" s="3" t="s">
        <v>46</v>
      </c>
      <c r="D14" s="147">
        <v>0</v>
      </c>
      <c r="F14" s="147">
        <v>0</v>
      </c>
      <c r="H14" s="147">
        <v>0</v>
      </c>
      <c r="J14" s="147">
        <v>0</v>
      </c>
      <c r="L14" s="147">
        <v>0</v>
      </c>
      <c r="N14" s="147">
        <v>0</v>
      </c>
    </row>
    <row r="15" spans="2:14" ht="18.5" x14ac:dyDescent="0.35">
      <c r="B15" s="3" t="s">
        <v>48</v>
      </c>
      <c r="C15" s="3" t="s">
        <v>49</v>
      </c>
      <c r="D15" s="147">
        <v>0</v>
      </c>
      <c r="F15" s="147">
        <v>0</v>
      </c>
      <c r="H15" s="147">
        <v>0</v>
      </c>
      <c r="J15" s="147">
        <v>0</v>
      </c>
      <c r="L15" s="147">
        <v>0</v>
      </c>
      <c r="N15" s="147">
        <v>0</v>
      </c>
    </row>
    <row r="16" spans="2:14" x14ac:dyDescent="0.35">
      <c r="B16" s="3" t="s">
        <v>50</v>
      </c>
      <c r="C16" s="3" t="s">
        <v>51</v>
      </c>
      <c r="D16" s="147">
        <v>0</v>
      </c>
      <c r="F16" s="147">
        <v>0</v>
      </c>
      <c r="H16" s="147">
        <v>0</v>
      </c>
      <c r="J16" s="147">
        <v>0</v>
      </c>
      <c r="L16" s="147">
        <v>0</v>
      </c>
      <c r="N16" s="147">
        <v>0</v>
      </c>
    </row>
    <row r="17" spans="2:16" x14ac:dyDescent="0.35">
      <c r="B17" s="3" t="s">
        <v>52</v>
      </c>
      <c r="C17" s="3" t="s">
        <v>53</v>
      </c>
      <c r="D17" s="147">
        <v>0</v>
      </c>
      <c r="F17" s="147">
        <v>0</v>
      </c>
      <c r="H17" s="147">
        <v>0</v>
      </c>
      <c r="J17" s="147">
        <v>0</v>
      </c>
      <c r="L17" s="147">
        <v>0</v>
      </c>
      <c r="N17" s="147">
        <v>0</v>
      </c>
    </row>
    <row r="18" spans="2:16" x14ac:dyDescent="0.35">
      <c r="B18" s="3" t="s">
        <v>54</v>
      </c>
      <c r="C18" s="3" t="s">
        <v>55</v>
      </c>
      <c r="D18" s="147">
        <v>0</v>
      </c>
      <c r="F18" s="147">
        <v>0</v>
      </c>
      <c r="H18" s="147">
        <v>0</v>
      </c>
      <c r="J18" s="147">
        <v>0</v>
      </c>
      <c r="L18" s="147">
        <v>0</v>
      </c>
      <c r="N18" s="147">
        <v>0</v>
      </c>
    </row>
    <row r="19" spans="2:16" x14ac:dyDescent="0.35">
      <c r="B19" s="3" t="s">
        <v>56</v>
      </c>
      <c r="C19" s="3" t="s">
        <v>57</v>
      </c>
      <c r="D19" s="147">
        <v>0</v>
      </c>
      <c r="F19" s="147">
        <v>0</v>
      </c>
      <c r="H19" s="147">
        <v>0</v>
      </c>
      <c r="J19" s="147">
        <v>0</v>
      </c>
      <c r="L19" s="147">
        <v>0</v>
      </c>
      <c r="N19" s="147">
        <v>0</v>
      </c>
    </row>
    <row r="20" spans="2:16" x14ac:dyDescent="0.35">
      <c r="B20" s="3" t="s">
        <v>58</v>
      </c>
      <c r="C20" s="3" t="s">
        <v>59</v>
      </c>
      <c r="D20" s="147">
        <v>0</v>
      </c>
      <c r="F20" s="147">
        <v>0</v>
      </c>
      <c r="H20" s="147">
        <v>0</v>
      </c>
      <c r="J20" s="147">
        <v>0</v>
      </c>
      <c r="L20" s="147">
        <v>0</v>
      </c>
      <c r="N20" s="147">
        <v>0</v>
      </c>
    </row>
    <row r="21" spans="2:16" x14ac:dyDescent="0.35">
      <c r="B21" s="3" t="s">
        <v>60</v>
      </c>
      <c r="C21" s="3" t="s">
        <v>61</v>
      </c>
      <c r="D21" s="147">
        <v>0</v>
      </c>
      <c r="F21" s="147">
        <v>0</v>
      </c>
      <c r="H21" s="147">
        <v>0</v>
      </c>
      <c r="J21" s="147">
        <v>0</v>
      </c>
      <c r="L21" s="147">
        <v>0</v>
      </c>
      <c r="N21" s="147">
        <v>0</v>
      </c>
    </row>
    <row r="22" spans="2:16" x14ac:dyDescent="0.35">
      <c r="B22" s="3" t="s">
        <v>62</v>
      </c>
      <c r="C22" s="3" t="s">
        <v>63</v>
      </c>
      <c r="D22" s="147">
        <v>0</v>
      </c>
      <c r="F22" s="147">
        <v>0</v>
      </c>
      <c r="H22" s="147">
        <v>0</v>
      </c>
      <c r="J22" s="147">
        <v>0</v>
      </c>
      <c r="L22" s="147">
        <v>0</v>
      </c>
      <c r="N22" s="147">
        <v>0</v>
      </c>
    </row>
    <row r="23" spans="2:16" x14ac:dyDescent="0.35">
      <c r="B23" s="3" t="s">
        <v>64</v>
      </c>
      <c r="C23" s="3" t="s">
        <v>65</v>
      </c>
      <c r="D23" s="147">
        <v>0</v>
      </c>
      <c r="F23" s="147">
        <v>0</v>
      </c>
      <c r="H23" s="147">
        <v>0</v>
      </c>
      <c r="J23" s="147">
        <v>0</v>
      </c>
      <c r="L23" s="147">
        <v>0</v>
      </c>
      <c r="N23" s="147">
        <v>0</v>
      </c>
    </row>
    <row r="24" spans="2:16" x14ac:dyDescent="0.35">
      <c r="B24" s="3" t="s">
        <v>66</v>
      </c>
      <c r="C24" s="3" t="s">
        <v>67</v>
      </c>
      <c r="D24" s="147">
        <v>0</v>
      </c>
      <c r="F24" s="147">
        <v>0</v>
      </c>
      <c r="H24" s="147">
        <v>0</v>
      </c>
      <c r="J24" s="147">
        <v>0</v>
      </c>
      <c r="L24" s="147">
        <v>0</v>
      </c>
      <c r="N24" s="147">
        <v>0</v>
      </c>
    </row>
    <row r="25" spans="2:16" x14ac:dyDescent="0.35">
      <c r="B25" s="3" t="s">
        <v>68</v>
      </c>
      <c r="C25" s="3" t="s">
        <v>69</v>
      </c>
      <c r="D25" s="147">
        <v>0</v>
      </c>
      <c r="F25" s="147">
        <v>0</v>
      </c>
      <c r="H25" s="147">
        <v>0</v>
      </c>
      <c r="J25" s="147">
        <v>0</v>
      </c>
      <c r="L25" s="147">
        <v>0</v>
      </c>
      <c r="N25" s="147">
        <v>0</v>
      </c>
      <c r="P25" s="4"/>
    </row>
    <row r="26" spans="2:16" x14ac:dyDescent="0.35">
      <c r="B26" s="3" t="s">
        <v>70</v>
      </c>
      <c r="C26" s="3" t="s">
        <v>71</v>
      </c>
      <c r="D26" s="147">
        <v>0</v>
      </c>
      <c r="F26" s="147">
        <v>0</v>
      </c>
      <c r="H26" s="147">
        <v>0</v>
      </c>
      <c r="J26" s="147">
        <v>0</v>
      </c>
      <c r="L26" s="147">
        <v>0</v>
      </c>
      <c r="N26" s="147">
        <v>0</v>
      </c>
    </row>
    <row r="27" spans="2:16" x14ac:dyDescent="0.35">
      <c r="B27" s="3" t="s">
        <v>72</v>
      </c>
      <c r="C27" s="3" t="s">
        <v>73</v>
      </c>
      <c r="D27" s="147">
        <v>0</v>
      </c>
      <c r="F27" s="147">
        <v>0</v>
      </c>
      <c r="H27" s="147">
        <v>0</v>
      </c>
      <c r="J27" s="147">
        <v>0</v>
      </c>
      <c r="L27" s="147">
        <v>0</v>
      </c>
      <c r="N27" s="147">
        <v>0</v>
      </c>
      <c r="P27" s="4"/>
    </row>
    <row r="28" spans="2:16" x14ac:dyDescent="0.35">
      <c r="B28" s="3" t="s">
        <v>74</v>
      </c>
      <c r="C28" s="3" t="s">
        <v>75</v>
      </c>
      <c r="D28" s="147">
        <v>0</v>
      </c>
      <c r="F28" s="147">
        <v>0</v>
      </c>
      <c r="H28" s="147">
        <v>0</v>
      </c>
      <c r="J28" s="147">
        <v>0</v>
      </c>
      <c r="L28" s="147">
        <v>0</v>
      </c>
      <c r="N28" s="147">
        <v>0</v>
      </c>
    </row>
    <row r="29" spans="2:16" x14ac:dyDescent="0.35">
      <c r="B29" s="3" t="s">
        <v>76</v>
      </c>
      <c r="C29" s="3" t="s">
        <v>77</v>
      </c>
      <c r="D29" s="147">
        <v>0</v>
      </c>
      <c r="F29" s="147">
        <v>0</v>
      </c>
      <c r="H29" s="147">
        <v>0</v>
      </c>
      <c r="J29" s="147">
        <v>0</v>
      </c>
      <c r="L29" s="147">
        <v>0</v>
      </c>
      <c r="N29" s="147">
        <v>0</v>
      </c>
    </row>
    <row r="30" spans="2:16" x14ac:dyDescent="0.35">
      <c r="B30" s="3" t="s">
        <v>78</v>
      </c>
      <c r="C30" s="3" t="s">
        <v>79</v>
      </c>
      <c r="D30" s="147">
        <v>0</v>
      </c>
      <c r="F30" s="147">
        <v>0</v>
      </c>
      <c r="H30" s="147">
        <v>0</v>
      </c>
      <c r="J30" s="147">
        <v>0</v>
      </c>
      <c r="L30" s="147">
        <v>0</v>
      </c>
      <c r="N30" s="147">
        <v>0</v>
      </c>
    </row>
    <row r="31" spans="2:16" x14ac:dyDescent="0.35">
      <c r="B31" s="3" t="s">
        <v>80</v>
      </c>
      <c r="C31" s="3" t="s">
        <v>81</v>
      </c>
      <c r="D31" s="147">
        <v>0</v>
      </c>
      <c r="F31" s="147">
        <v>0</v>
      </c>
      <c r="H31" s="147">
        <v>0</v>
      </c>
      <c r="J31" s="147">
        <v>0</v>
      </c>
      <c r="L31" s="147">
        <v>0</v>
      </c>
      <c r="N31" s="147">
        <v>0</v>
      </c>
    </row>
    <row r="32" spans="2:16" x14ac:dyDescent="0.35">
      <c r="B32" s="3" t="s">
        <v>82</v>
      </c>
      <c r="C32" s="3" t="s">
        <v>83</v>
      </c>
      <c r="D32" s="147">
        <v>0</v>
      </c>
      <c r="F32" s="147">
        <v>0</v>
      </c>
      <c r="H32" s="147">
        <v>0</v>
      </c>
      <c r="J32" s="147">
        <v>0</v>
      </c>
      <c r="L32" s="147">
        <v>0</v>
      </c>
      <c r="N32" s="147">
        <v>0</v>
      </c>
    </row>
    <row r="33" spans="2:14" x14ac:dyDescent="0.35">
      <c r="B33" s="3" t="s">
        <v>84</v>
      </c>
      <c r="C33" s="3" t="s">
        <v>85</v>
      </c>
      <c r="D33" s="147">
        <v>0</v>
      </c>
      <c r="F33" s="147">
        <v>0</v>
      </c>
      <c r="H33" s="147">
        <v>0</v>
      </c>
      <c r="J33" s="147">
        <v>0</v>
      </c>
      <c r="L33" s="147">
        <v>0</v>
      </c>
      <c r="N33" s="147">
        <v>0</v>
      </c>
    </row>
    <row r="34" spans="2:14" x14ac:dyDescent="0.35">
      <c r="B34" s="3" t="s">
        <v>86</v>
      </c>
      <c r="C34" s="3" t="s">
        <v>87</v>
      </c>
      <c r="D34" s="147">
        <v>0</v>
      </c>
      <c r="F34" s="147">
        <v>0</v>
      </c>
      <c r="H34" s="147">
        <v>0</v>
      </c>
      <c r="J34" s="147">
        <v>0</v>
      </c>
      <c r="L34" s="147">
        <v>0</v>
      </c>
      <c r="N34" s="147">
        <v>0</v>
      </c>
    </row>
    <row r="35" spans="2:14" x14ac:dyDescent="0.35">
      <c r="B35" s="3" t="s">
        <v>88</v>
      </c>
      <c r="C35" s="3" t="s">
        <v>89</v>
      </c>
      <c r="D35" s="147">
        <v>0</v>
      </c>
      <c r="F35" s="147">
        <v>0</v>
      </c>
      <c r="H35" s="147">
        <v>0</v>
      </c>
      <c r="J35" s="147">
        <v>0</v>
      </c>
      <c r="L35" s="147">
        <v>0</v>
      </c>
      <c r="N35" s="147">
        <v>0</v>
      </c>
    </row>
    <row r="36" spans="2:14" x14ac:dyDescent="0.35">
      <c r="B36" s="3" t="s">
        <v>90</v>
      </c>
      <c r="C36" s="3" t="s">
        <v>91</v>
      </c>
      <c r="D36" s="147">
        <v>0</v>
      </c>
      <c r="F36" s="147">
        <v>0</v>
      </c>
      <c r="H36" s="147">
        <v>0</v>
      </c>
      <c r="J36" s="147">
        <v>0</v>
      </c>
      <c r="L36" s="147">
        <v>0</v>
      </c>
      <c r="N36" s="147">
        <v>0</v>
      </c>
    </row>
    <row r="37" spans="2:14" x14ac:dyDescent="0.35">
      <c r="B37" s="3" t="s">
        <v>92</v>
      </c>
      <c r="C37" s="3" t="s">
        <v>93</v>
      </c>
      <c r="D37" s="147">
        <v>0</v>
      </c>
      <c r="F37" s="147">
        <v>0</v>
      </c>
      <c r="H37" s="147">
        <v>0</v>
      </c>
      <c r="J37" s="147">
        <v>0</v>
      </c>
      <c r="L37" s="147">
        <v>0</v>
      </c>
      <c r="N37" s="147">
        <v>0</v>
      </c>
    </row>
    <row r="38" spans="2:14" x14ac:dyDescent="0.35">
      <c r="B38" s="3" t="s">
        <v>94</v>
      </c>
      <c r="C38" s="3" t="s">
        <v>95</v>
      </c>
      <c r="D38" s="147">
        <v>0</v>
      </c>
      <c r="F38" s="147">
        <v>0</v>
      </c>
      <c r="H38" s="147">
        <v>0</v>
      </c>
      <c r="J38" s="147">
        <v>0</v>
      </c>
      <c r="L38" s="147">
        <v>0</v>
      </c>
      <c r="N38" s="147">
        <v>0</v>
      </c>
    </row>
    <row r="39" spans="2:14" x14ac:dyDescent="0.35">
      <c r="B39" s="3" t="s">
        <v>96</v>
      </c>
      <c r="C39" s="3" t="s">
        <v>97</v>
      </c>
      <c r="D39" s="147">
        <v>0</v>
      </c>
      <c r="F39" s="147">
        <v>0</v>
      </c>
      <c r="H39" s="147">
        <v>0</v>
      </c>
      <c r="J39" s="147">
        <v>0</v>
      </c>
      <c r="L39" s="147">
        <v>0</v>
      </c>
      <c r="N39" s="147">
        <v>0</v>
      </c>
    </row>
    <row r="40" spans="2:14" x14ac:dyDescent="0.35">
      <c r="B40" s="3" t="s">
        <v>98</v>
      </c>
      <c r="C40" s="3" t="s">
        <v>99</v>
      </c>
      <c r="D40" s="147">
        <v>0</v>
      </c>
      <c r="F40" s="147">
        <v>0</v>
      </c>
      <c r="H40" s="147">
        <v>0</v>
      </c>
      <c r="J40" s="147">
        <v>0</v>
      </c>
      <c r="L40" s="147">
        <v>0</v>
      </c>
      <c r="N40" s="147">
        <v>0</v>
      </c>
    </row>
    <row r="41" spans="2:14" x14ac:dyDescent="0.35">
      <c r="B41" s="3" t="s">
        <v>100</v>
      </c>
      <c r="C41" s="3" t="s">
        <v>101</v>
      </c>
      <c r="D41" s="147">
        <v>0</v>
      </c>
      <c r="F41" s="147">
        <v>0</v>
      </c>
      <c r="H41" s="147">
        <v>0</v>
      </c>
      <c r="J41" s="147">
        <v>0</v>
      </c>
      <c r="L41" s="147">
        <v>0</v>
      </c>
      <c r="N41" s="147">
        <v>0</v>
      </c>
    </row>
    <row r="42" spans="2:14" x14ac:dyDescent="0.35">
      <c r="B42" s="3" t="s">
        <v>102</v>
      </c>
      <c r="C42" s="3" t="s">
        <v>103</v>
      </c>
      <c r="D42" s="147">
        <v>0</v>
      </c>
      <c r="F42" s="147">
        <v>0</v>
      </c>
      <c r="H42" s="147">
        <v>0</v>
      </c>
      <c r="J42" s="147">
        <v>0</v>
      </c>
      <c r="L42" s="147">
        <v>0</v>
      </c>
      <c r="N42" s="147">
        <v>0</v>
      </c>
    </row>
    <row r="43" spans="2:14" x14ac:dyDescent="0.35">
      <c r="B43" s="3" t="s">
        <v>104</v>
      </c>
      <c r="C43" s="3" t="s">
        <v>105</v>
      </c>
      <c r="D43" s="147">
        <v>0</v>
      </c>
      <c r="F43" s="147">
        <v>0</v>
      </c>
      <c r="H43" s="147">
        <v>0</v>
      </c>
      <c r="J43" s="147">
        <v>0</v>
      </c>
      <c r="L43" s="147">
        <v>0</v>
      </c>
      <c r="N43" s="147">
        <v>0</v>
      </c>
    </row>
    <row r="44" spans="2:14" x14ac:dyDescent="0.35">
      <c r="B44" s="3" t="s">
        <v>106</v>
      </c>
      <c r="C44" s="3" t="s">
        <v>107</v>
      </c>
      <c r="D44" s="147">
        <v>0</v>
      </c>
      <c r="F44" s="147">
        <v>0</v>
      </c>
      <c r="H44" s="147">
        <v>0</v>
      </c>
      <c r="J44" s="147">
        <v>0</v>
      </c>
      <c r="L44" s="147">
        <v>0</v>
      </c>
      <c r="N44" s="147">
        <v>0</v>
      </c>
    </row>
    <row r="45" spans="2:14" x14ac:dyDescent="0.35">
      <c r="B45" s="3" t="s">
        <v>108</v>
      </c>
      <c r="C45" s="3" t="s">
        <v>109</v>
      </c>
      <c r="D45" s="147">
        <v>0</v>
      </c>
      <c r="F45" s="147">
        <v>0</v>
      </c>
      <c r="H45" s="147">
        <v>0</v>
      </c>
      <c r="J45" s="147">
        <v>0</v>
      </c>
      <c r="L45" s="147">
        <v>0</v>
      </c>
      <c r="N45" s="147">
        <v>0</v>
      </c>
    </row>
    <row r="46" spans="2:14" x14ac:dyDescent="0.35">
      <c r="B46" s="3" t="s">
        <v>110</v>
      </c>
      <c r="C46" s="3" t="s">
        <v>109</v>
      </c>
      <c r="D46" s="147">
        <v>0</v>
      </c>
      <c r="F46" s="147">
        <v>0</v>
      </c>
      <c r="H46" s="147">
        <v>0</v>
      </c>
      <c r="J46" s="147">
        <v>0</v>
      </c>
      <c r="L46" s="147">
        <v>0</v>
      </c>
      <c r="N46" s="147">
        <v>0</v>
      </c>
    </row>
    <row r="47" spans="2:14" x14ac:dyDescent="0.35">
      <c r="B47" s="3" t="s">
        <v>111</v>
      </c>
      <c r="C47" s="3" t="s">
        <v>112</v>
      </c>
      <c r="D47" s="147">
        <v>0</v>
      </c>
      <c r="F47" s="147">
        <v>0</v>
      </c>
      <c r="H47" s="147">
        <v>0</v>
      </c>
      <c r="J47" s="147">
        <v>0</v>
      </c>
      <c r="L47" s="147">
        <v>0</v>
      </c>
      <c r="N47" s="147">
        <v>0</v>
      </c>
    </row>
    <row r="48" spans="2:14" x14ac:dyDescent="0.35">
      <c r="B48" s="3" t="s">
        <v>113</v>
      </c>
      <c r="C48" s="3" t="s">
        <v>114</v>
      </c>
      <c r="D48" s="147">
        <v>0</v>
      </c>
      <c r="F48" s="147">
        <v>0</v>
      </c>
      <c r="H48" s="147">
        <v>0</v>
      </c>
      <c r="J48" s="147">
        <v>0</v>
      </c>
      <c r="L48" s="147">
        <v>0</v>
      </c>
      <c r="N48" s="147">
        <v>0</v>
      </c>
    </row>
    <row r="49" spans="2:14" x14ac:dyDescent="0.35">
      <c r="B49" s="3" t="s">
        <v>115</v>
      </c>
      <c r="C49" s="3" t="s">
        <v>116</v>
      </c>
      <c r="D49" s="147">
        <v>0</v>
      </c>
      <c r="F49" s="147">
        <v>0</v>
      </c>
      <c r="H49" s="147">
        <v>0</v>
      </c>
      <c r="J49" s="147">
        <v>0</v>
      </c>
      <c r="L49" s="147">
        <v>0</v>
      </c>
      <c r="N49" s="147">
        <v>0</v>
      </c>
    </row>
    <row r="50" spans="2:14" x14ac:dyDescent="0.35">
      <c r="B50" s="3" t="s">
        <v>117</v>
      </c>
      <c r="C50" s="3" t="s">
        <v>118</v>
      </c>
      <c r="D50" s="147">
        <v>0</v>
      </c>
      <c r="F50" s="147">
        <v>0</v>
      </c>
      <c r="H50" s="147">
        <v>0</v>
      </c>
      <c r="J50" s="147">
        <v>0</v>
      </c>
      <c r="L50" s="147">
        <v>0</v>
      </c>
      <c r="N50" s="147">
        <v>0</v>
      </c>
    </row>
    <row r="51" spans="2:14" x14ac:dyDescent="0.35">
      <c r="B51" s="3" t="s">
        <v>119</v>
      </c>
      <c r="C51" s="3" t="s">
        <v>120</v>
      </c>
      <c r="D51" s="147">
        <v>0</v>
      </c>
      <c r="F51" s="147">
        <v>0</v>
      </c>
      <c r="H51" s="147">
        <v>0</v>
      </c>
      <c r="J51" s="147">
        <v>0</v>
      </c>
      <c r="L51" s="147">
        <v>0</v>
      </c>
      <c r="N51" s="147">
        <v>0</v>
      </c>
    </row>
    <row r="52" spans="2:14" x14ac:dyDescent="0.35">
      <c r="B52" s="3" t="s">
        <v>121</v>
      </c>
      <c r="C52" s="3" t="s">
        <v>122</v>
      </c>
      <c r="D52" s="147">
        <v>0</v>
      </c>
      <c r="F52" s="147">
        <v>0</v>
      </c>
      <c r="H52" s="147">
        <v>0</v>
      </c>
      <c r="J52" s="147">
        <v>0</v>
      </c>
      <c r="L52" s="147">
        <v>0</v>
      </c>
      <c r="N52" s="147">
        <v>0</v>
      </c>
    </row>
    <row r="53" spans="2:14" x14ac:dyDescent="0.35">
      <c r="B53" s="3" t="s">
        <v>123</v>
      </c>
      <c r="C53" s="3" t="s">
        <v>124</v>
      </c>
      <c r="D53" s="147">
        <v>0</v>
      </c>
      <c r="F53" s="147">
        <v>0</v>
      </c>
      <c r="H53" s="147">
        <v>0</v>
      </c>
      <c r="J53" s="147">
        <v>0</v>
      </c>
      <c r="L53" s="147">
        <v>0</v>
      </c>
      <c r="N53" s="147">
        <v>0</v>
      </c>
    </row>
    <row r="54" spans="2:14" x14ac:dyDescent="0.35">
      <c r="B54" s="3" t="s">
        <v>125</v>
      </c>
      <c r="C54" s="3" t="s">
        <v>126</v>
      </c>
      <c r="D54" s="147">
        <v>0</v>
      </c>
      <c r="F54" s="147">
        <v>0</v>
      </c>
      <c r="H54" s="147">
        <v>0</v>
      </c>
      <c r="J54" s="147">
        <v>0</v>
      </c>
      <c r="L54" s="147">
        <v>0</v>
      </c>
      <c r="N54" s="147">
        <v>0</v>
      </c>
    </row>
    <row r="55" spans="2:14" x14ac:dyDescent="0.35">
      <c r="B55" s="3" t="s">
        <v>127</v>
      </c>
      <c r="C55" s="3" t="s">
        <v>128</v>
      </c>
      <c r="D55" s="147">
        <v>0</v>
      </c>
      <c r="F55" s="147">
        <v>0</v>
      </c>
      <c r="H55" s="147">
        <v>0</v>
      </c>
      <c r="J55" s="147">
        <v>0</v>
      </c>
      <c r="L55" s="147">
        <v>0</v>
      </c>
      <c r="N55" s="147">
        <v>0</v>
      </c>
    </row>
    <row r="56" spans="2:14" x14ac:dyDescent="0.35">
      <c r="B56" s="3" t="s">
        <v>129</v>
      </c>
      <c r="C56" s="3" t="s">
        <v>130</v>
      </c>
      <c r="D56" s="147">
        <v>0</v>
      </c>
      <c r="F56" s="147">
        <v>0</v>
      </c>
      <c r="H56" s="147">
        <v>0</v>
      </c>
      <c r="J56" s="147">
        <v>0</v>
      </c>
      <c r="L56" s="147">
        <v>0</v>
      </c>
      <c r="N56" s="147">
        <v>0</v>
      </c>
    </row>
    <row r="57" spans="2:14" x14ac:dyDescent="0.35">
      <c r="B57" s="3" t="s">
        <v>131</v>
      </c>
      <c r="C57" s="3" t="s">
        <v>132</v>
      </c>
      <c r="D57" s="147">
        <v>0</v>
      </c>
      <c r="F57" s="147">
        <v>0</v>
      </c>
      <c r="H57" s="147">
        <v>0</v>
      </c>
      <c r="J57" s="147">
        <v>0</v>
      </c>
      <c r="L57" s="147">
        <v>0</v>
      </c>
      <c r="N57" s="147">
        <v>0</v>
      </c>
    </row>
    <row r="58" spans="2:14" x14ac:dyDescent="0.35">
      <c r="B58" s="3" t="s">
        <v>133</v>
      </c>
      <c r="C58" s="3" t="s">
        <v>134</v>
      </c>
      <c r="D58" s="147">
        <v>0</v>
      </c>
      <c r="F58" s="147">
        <v>0</v>
      </c>
      <c r="H58" s="147">
        <v>0</v>
      </c>
      <c r="J58" s="147">
        <v>0</v>
      </c>
      <c r="L58" s="147">
        <v>0</v>
      </c>
      <c r="N58" s="147">
        <v>0</v>
      </c>
    </row>
    <row r="59" spans="2:14" x14ac:dyDescent="0.35">
      <c r="B59" s="3" t="s">
        <v>135</v>
      </c>
      <c r="C59" s="3" t="s">
        <v>136</v>
      </c>
      <c r="D59" s="147">
        <v>0</v>
      </c>
      <c r="F59" s="147">
        <v>0</v>
      </c>
      <c r="H59" s="147">
        <v>0</v>
      </c>
      <c r="J59" s="147">
        <v>0</v>
      </c>
      <c r="L59" s="147">
        <v>0</v>
      </c>
      <c r="N59" s="147">
        <v>0</v>
      </c>
    </row>
    <row r="60" spans="2:14" x14ac:dyDescent="0.35">
      <c r="B60" s="3" t="s">
        <v>137</v>
      </c>
      <c r="C60" s="3" t="s">
        <v>138</v>
      </c>
      <c r="D60" s="147">
        <v>0</v>
      </c>
      <c r="F60" s="147">
        <v>0</v>
      </c>
      <c r="H60" s="147">
        <v>0</v>
      </c>
      <c r="J60" s="147">
        <v>0</v>
      </c>
      <c r="L60" s="147">
        <v>0</v>
      </c>
      <c r="N60" s="147">
        <v>0</v>
      </c>
    </row>
    <row r="61" spans="2:14" x14ac:dyDescent="0.35">
      <c r="B61" s="3" t="s">
        <v>139</v>
      </c>
      <c r="C61" s="3" t="s">
        <v>140</v>
      </c>
      <c r="D61" s="147">
        <v>0</v>
      </c>
      <c r="F61" s="147">
        <v>0</v>
      </c>
      <c r="H61" s="147">
        <v>0</v>
      </c>
      <c r="J61" s="147">
        <v>0</v>
      </c>
      <c r="L61" s="147">
        <v>0</v>
      </c>
      <c r="N61" s="147">
        <v>0</v>
      </c>
    </row>
    <row r="62" spans="2:14" x14ac:dyDescent="0.35">
      <c r="B62" s="3" t="s">
        <v>141</v>
      </c>
      <c r="C62" s="3" t="s">
        <v>142</v>
      </c>
      <c r="D62" s="147">
        <v>0</v>
      </c>
      <c r="F62" s="147">
        <v>0</v>
      </c>
      <c r="H62" s="147">
        <v>0</v>
      </c>
      <c r="J62" s="147">
        <v>0</v>
      </c>
      <c r="L62" s="147">
        <v>0</v>
      </c>
      <c r="N62" s="147">
        <v>0</v>
      </c>
    </row>
    <row r="63" spans="2:14" x14ac:dyDescent="0.35">
      <c r="B63" s="3" t="s">
        <v>143</v>
      </c>
      <c r="C63" s="3" t="s">
        <v>144</v>
      </c>
      <c r="D63" s="147">
        <v>0</v>
      </c>
      <c r="F63" s="147">
        <v>0</v>
      </c>
      <c r="H63" s="147">
        <v>0</v>
      </c>
      <c r="J63" s="147">
        <v>0</v>
      </c>
      <c r="L63" s="147">
        <v>0</v>
      </c>
      <c r="N63" s="147">
        <v>0</v>
      </c>
    </row>
    <row r="64" spans="2:14" x14ac:dyDescent="0.35">
      <c r="B64" s="3" t="s">
        <v>145</v>
      </c>
      <c r="C64" s="3" t="s">
        <v>51</v>
      </c>
      <c r="D64" s="147">
        <v>0</v>
      </c>
      <c r="F64" s="147">
        <v>0</v>
      </c>
      <c r="H64" s="147">
        <v>0</v>
      </c>
      <c r="J64" s="147">
        <v>0</v>
      </c>
      <c r="L64" s="147">
        <v>0</v>
      </c>
      <c r="N64" s="147">
        <v>0</v>
      </c>
    </row>
    <row r="65" spans="2:14" x14ac:dyDescent="0.35">
      <c r="B65" s="3" t="s">
        <v>146</v>
      </c>
      <c r="C65" s="3" t="s">
        <v>53</v>
      </c>
      <c r="D65" s="147">
        <v>0</v>
      </c>
      <c r="F65" s="147">
        <v>0</v>
      </c>
      <c r="H65" s="147">
        <v>0</v>
      </c>
      <c r="J65" s="147">
        <v>0</v>
      </c>
      <c r="L65" s="147">
        <v>0</v>
      </c>
      <c r="N65" s="147">
        <v>0</v>
      </c>
    </row>
    <row r="66" spans="2:14" x14ac:dyDescent="0.35">
      <c r="B66" s="3" t="s">
        <v>147</v>
      </c>
      <c r="C66" s="3" t="s">
        <v>55</v>
      </c>
      <c r="D66" s="147">
        <v>0</v>
      </c>
      <c r="F66" s="147">
        <v>0</v>
      </c>
      <c r="H66" s="147">
        <v>0</v>
      </c>
      <c r="J66" s="147">
        <v>0</v>
      </c>
      <c r="L66" s="147">
        <v>0</v>
      </c>
      <c r="N66" s="147">
        <v>0</v>
      </c>
    </row>
    <row r="67" spans="2:14" x14ac:dyDescent="0.35">
      <c r="B67" s="3" t="s">
        <v>148</v>
      </c>
      <c r="C67" s="3" t="s">
        <v>57</v>
      </c>
      <c r="D67" s="147">
        <v>0</v>
      </c>
      <c r="F67" s="147">
        <v>0</v>
      </c>
      <c r="H67" s="147">
        <v>0</v>
      </c>
      <c r="J67" s="147">
        <v>0</v>
      </c>
      <c r="L67" s="147">
        <v>0</v>
      </c>
      <c r="N67" s="147">
        <v>0</v>
      </c>
    </row>
    <row r="68" spans="2:14" x14ac:dyDescent="0.35">
      <c r="B68" s="3" t="s">
        <v>149</v>
      </c>
      <c r="C68" s="3" t="s">
        <v>59</v>
      </c>
      <c r="D68" s="147">
        <v>0</v>
      </c>
      <c r="F68" s="147">
        <v>0</v>
      </c>
      <c r="H68" s="147">
        <v>0</v>
      </c>
      <c r="J68" s="147">
        <v>0</v>
      </c>
      <c r="L68" s="147">
        <v>0</v>
      </c>
      <c r="N68" s="147">
        <v>0</v>
      </c>
    </row>
    <row r="69" spans="2:14" x14ac:dyDescent="0.35">
      <c r="B69" s="3" t="s">
        <v>150</v>
      </c>
      <c r="C69" s="3" t="s">
        <v>61</v>
      </c>
      <c r="D69" s="147">
        <v>0</v>
      </c>
      <c r="F69" s="147">
        <v>0</v>
      </c>
      <c r="H69" s="147">
        <v>0</v>
      </c>
      <c r="J69" s="147">
        <v>0</v>
      </c>
      <c r="L69" s="147">
        <v>0</v>
      </c>
      <c r="N69" s="147">
        <v>0</v>
      </c>
    </row>
    <row r="70" spans="2:14" x14ac:dyDescent="0.35">
      <c r="B70" s="3" t="s">
        <v>151</v>
      </c>
      <c r="C70" s="3" t="s">
        <v>63</v>
      </c>
      <c r="D70" s="147">
        <v>0</v>
      </c>
      <c r="F70" s="147">
        <v>0</v>
      </c>
      <c r="H70" s="147">
        <v>0</v>
      </c>
      <c r="J70" s="147">
        <v>0</v>
      </c>
      <c r="L70" s="147">
        <v>0</v>
      </c>
      <c r="N70" s="147">
        <v>0</v>
      </c>
    </row>
    <row r="71" spans="2:14" x14ac:dyDescent="0.35">
      <c r="B71" s="3" t="s">
        <v>152</v>
      </c>
      <c r="C71" s="3" t="s">
        <v>65</v>
      </c>
      <c r="D71" s="147">
        <v>0</v>
      </c>
      <c r="F71" s="147">
        <v>0</v>
      </c>
      <c r="H71" s="147">
        <v>0</v>
      </c>
      <c r="J71" s="147">
        <v>0</v>
      </c>
      <c r="L71" s="147">
        <v>0</v>
      </c>
      <c r="N71" s="147">
        <v>0</v>
      </c>
    </row>
    <row r="72" spans="2:14" x14ac:dyDescent="0.35">
      <c r="B72" s="3" t="s">
        <v>153</v>
      </c>
      <c r="C72" s="3" t="s">
        <v>67</v>
      </c>
      <c r="D72" s="147">
        <v>0</v>
      </c>
      <c r="F72" s="147">
        <v>0</v>
      </c>
      <c r="H72" s="147">
        <v>0</v>
      </c>
      <c r="J72" s="147">
        <v>0</v>
      </c>
      <c r="L72" s="147">
        <v>0</v>
      </c>
      <c r="N72" s="147">
        <v>0</v>
      </c>
    </row>
    <row r="73" spans="2:14" x14ac:dyDescent="0.35">
      <c r="B73" s="3" t="s">
        <v>154</v>
      </c>
      <c r="C73" s="3" t="s">
        <v>69</v>
      </c>
      <c r="D73" s="147">
        <v>0</v>
      </c>
      <c r="F73" s="147">
        <v>0</v>
      </c>
      <c r="H73" s="147">
        <v>0</v>
      </c>
      <c r="J73" s="147">
        <v>0</v>
      </c>
      <c r="L73" s="147">
        <v>0</v>
      </c>
      <c r="N73" s="147">
        <v>0</v>
      </c>
    </row>
    <row r="74" spans="2:14" x14ac:dyDescent="0.35">
      <c r="B74" s="3" t="s">
        <v>155</v>
      </c>
      <c r="C74" s="3" t="s">
        <v>71</v>
      </c>
      <c r="D74" s="147">
        <v>0</v>
      </c>
      <c r="F74" s="147">
        <v>0</v>
      </c>
      <c r="H74" s="147">
        <v>0</v>
      </c>
      <c r="J74" s="147">
        <v>0</v>
      </c>
      <c r="L74" s="147">
        <v>0</v>
      </c>
      <c r="N74" s="147">
        <v>0</v>
      </c>
    </row>
    <row r="75" spans="2:14" x14ac:dyDescent="0.35">
      <c r="B75" s="3" t="s">
        <v>156</v>
      </c>
      <c r="C75" s="3" t="s">
        <v>73</v>
      </c>
      <c r="D75" s="147">
        <v>0</v>
      </c>
      <c r="F75" s="147">
        <v>0</v>
      </c>
      <c r="H75" s="147">
        <v>0</v>
      </c>
      <c r="J75" s="147">
        <v>0</v>
      </c>
      <c r="L75" s="147">
        <v>0</v>
      </c>
      <c r="N75" s="147">
        <v>0</v>
      </c>
    </row>
    <row r="76" spans="2:14" x14ac:dyDescent="0.35">
      <c r="B76" s="3" t="s">
        <v>157</v>
      </c>
      <c r="C76" s="3" t="s">
        <v>75</v>
      </c>
      <c r="D76" s="147">
        <v>0</v>
      </c>
      <c r="F76" s="147">
        <v>0</v>
      </c>
      <c r="H76" s="147">
        <v>0</v>
      </c>
      <c r="J76" s="147">
        <v>0</v>
      </c>
      <c r="L76" s="147">
        <v>0</v>
      </c>
      <c r="N76" s="147">
        <v>0</v>
      </c>
    </row>
    <row r="77" spans="2:14" x14ac:dyDescent="0.35">
      <c r="B77" s="3" t="s">
        <v>158</v>
      </c>
      <c r="C77" s="3" t="s">
        <v>77</v>
      </c>
      <c r="D77" s="147">
        <v>0</v>
      </c>
      <c r="F77" s="147">
        <v>0</v>
      </c>
      <c r="H77" s="147">
        <v>0</v>
      </c>
      <c r="J77" s="147">
        <v>0</v>
      </c>
      <c r="L77" s="147">
        <v>0</v>
      </c>
      <c r="N77" s="147">
        <v>0</v>
      </c>
    </row>
    <row r="78" spans="2:14" x14ac:dyDescent="0.35">
      <c r="B78" s="3" t="s">
        <v>159</v>
      </c>
      <c r="C78" s="3" t="s">
        <v>79</v>
      </c>
      <c r="D78" s="147">
        <v>0</v>
      </c>
      <c r="F78" s="147">
        <v>0</v>
      </c>
      <c r="H78" s="147">
        <v>0</v>
      </c>
      <c r="J78" s="147">
        <v>0</v>
      </c>
      <c r="L78" s="147">
        <v>0</v>
      </c>
      <c r="N78" s="147">
        <v>0</v>
      </c>
    </row>
    <row r="79" spans="2:14" x14ac:dyDescent="0.35">
      <c r="B79" s="3" t="s">
        <v>160</v>
      </c>
      <c r="C79" s="3" t="s">
        <v>81</v>
      </c>
      <c r="D79" s="147">
        <v>0</v>
      </c>
      <c r="F79" s="147">
        <v>0</v>
      </c>
      <c r="H79" s="147">
        <v>0</v>
      </c>
      <c r="J79" s="147">
        <v>0</v>
      </c>
      <c r="L79" s="147">
        <v>0</v>
      </c>
      <c r="N79" s="147">
        <v>0</v>
      </c>
    </row>
    <row r="80" spans="2:14" x14ac:dyDescent="0.35">
      <c r="B80" s="3" t="s">
        <v>161</v>
      </c>
      <c r="C80" s="3" t="s">
        <v>83</v>
      </c>
      <c r="D80" s="147">
        <v>0</v>
      </c>
      <c r="F80" s="147">
        <v>0</v>
      </c>
      <c r="H80" s="147">
        <v>0</v>
      </c>
      <c r="J80" s="147">
        <v>0</v>
      </c>
      <c r="L80" s="147">
        <v>0</v>
      </c>
      <c r="N80" s="147">
        <v>0</v>
      </c>
    </row>
    <row r="81" spans="2:14" x14ac:dyDescent="0.35">
      <c r="B81" s="3" t="s">
        <v>162</v>
      </c>
      <c r="C81" s="3" t="s">
        <v>85</v>
      </c>
      <c r="D81" s="147">
        <v>0</v>
      </c>
      <c r="F81" s="147">
        <v>0</v>
      </c>
      <c r="H81" s="147">
        <v>0</v>
      </c>
      <c r="J81" s="147">
        <v>0</v>
      </c>
      <c r="L81" s="147">
        <v>0</v>
      </c>
      <c r="N81" s="147">
        <v>0</v>
      </c>
    </row>
    <row r="82" spans="2:14" x14ac:dyDescent="0.35">
      <c r="B82" s="3" t="s">
        <v>163</v>
      </c>
      <c r="C82" s="3" t="s">
        <v>87</v>
      </c>
      <c r="D82" s="147">
        <v>0</v>
      </c>
      <c r="F82" s="147">
        <v>0</v>
      </c>
      <c r="H82" s="147">
        <v>0</v>
      </c>
      <c r="J82" s="147">
        <v>0</v>
      </c>
      <c r="L82" s="147">
        <v>0</v>
      </c>
      <c r="N82" s="147">
        <v>0</v>
      </c>
    </row>
    <row r="83" spans="2:14" x14ac:dyDescent="0.35">
      <c r="B83" s="3" t="s">
        <v>164</v>
      </c>
      <c r="C83" s="3" t="s">
        <v>89</v>
      </c>
      <c r="D83" s="147">
        <v>0</v>
      </c>
      <c r="F83" s="147">
        <v>0</v>
      </c>
      <c r="H83" s="147">
        <v>0</v>
      </c>
      <c r="J83" s="147">
        <v>0</v>
      </c>
      <c r="L83" s="147">
        <v>0</v>
      </c>
      <c r="N83" s="147">
        <v>0</v>
      </c>
    </row>
    <row r="84" spans="2:14" x14ac:dyDescent="0.35">
      <c r="B84" s="3" t="s">
        <v>165</v>
      </c>
      <c r="C84" s="3" t="s">
        <v>91</v>
      </c>
      <c r="D84" s="147">
        <v>0</v>
      </c>
      <c r="F84" s="147">
        <v>0</v>
      </c>
      <c r="H84" s="147">
        <v>0</v>
      </c>
      <c r="J84" s="147">
        <v>0</v>
      </c>
      <c r="L84" s="147">
        <v>0</v>
      </c>
      <c r="N84" s="147">
        <v>0</v>
      </c>
    </row>
    <row r="85" spans="2:14" x14ac:dyDescent="0.35">
      <c r="B85" s="3" t="s">
        <v>166</v>
      </c>
      <c r="C85" s="3" t="s">
        <v>93</v>
      </c>
      <c r="D85" s="147">
        <v>0</v>
      </c>
      <c r="F85" s="147">
        <v>0</v>
      </c>
      <c r="H85" s="147">
        <v>0</v>
      </c>
      <c r="J85" s="147">
        <v>0</v>
      </c>
      <c r="L85" s="147">
        <v>0</v>
      </c>
      <c r="N85" s="147">
        <v>0</v>
      </c>
    </row>
    <row r="86" spans="2:14" x14ac:dyDescent="0.35">
      <c r="B86" s="3" t="s">
        <v>167</v>
      </c>
      <c r="C86" s="3" t="s">
        <v>95</v>
      </c>
      <c r="D86" s="147">
        <v>0</v>
      </c>
      <c r="F86" s="147">
        <v>0</v>
      </c>
      <c r="H86" s="147">
        <v>0</v>
      </c>
      <c r="J86" s="147">
        <v>0</v>
      </c>
      <c r="L86" s="147">
        <v>0</v>
      </c>
      <c r="N86" s="147">
        <v>0</v>
      </c>
    </row>
    <row r="87" spans="2:14" x14ac:dyDescent="0.35">
      <c r="B87" s="3" t="s">
        <v>168</v>
      </c>
      <c r="C87" s="3" t="s">
        <v>97</v>
      </c>
      <c r="D87" s="147">
        <v>0</v>
      </c>
      <c r="F87" s="147">
        <v>0</v>
      </c>
      <c r="H87" s="147">
        <v>0</v>
      </c>
      <c r="J87" s="147">
        <v>0</v>
      </c>
      <c r="L87" s="147">
        <v>0</v>
      </c>
      <c r="N87" s="147">
        <v>0</v>
      </c>
    </row>
    <row r="88" spans="2:14" x14ac:dyDescent="0.35">
      <c r="B88" s="3" t="s">
        <v>169</v>
      </c>
      <c r="C88" s="3" t="s">
        <v>99</v>
      </c>
      <c r="D88" s="147">
        <v>0</v>
      </c>
      <c r="F88" s="147">
        <v>0</v>
      </c>
      <c r="H88" s="147">
        <v>0</v>
      </c>
      <c r="J88" s="147">
        <v>0</v>
      </c>
      <c r="L88" s="147">
        <v>0</v>
      </c>
      <c r="N88" s="147">
        <v>0</v>
      </c>
    </row>
    <row r="89" spans="2:14" x14ac:dyDescent="0.35">
      <c r="B89" s="3" t="s">
        <v>170</v>
      </c>
      <c r="C89" s="3" t="s">
        <v>101</v>
      </c>
      <c r="D89" s="147">
        <v>0</v>
      </c>
      <c r="F89" s="147">
        <v>0</v>
      </c>
      <c r="H89" s="147">
        <v>0</v>
      </c>
      <c r="J89" s="147">
        <v>0</v>
      </c>
      <c r="L89" s="147">
        <v>0</v>
      </c>
      <c r="N89" s="147">
        <v>0</v>
      </c>
    </row>
    <row r="90" spans="2:14" x14ac:dyDescent="0.35">
      <c r="B90" s="3" t="s">
        <v>171</v>
      </c>
      <c r="C90" s="3" t="s">
        <v>103</v>
      </c>
      <c r="D90" s="147">
        <v>0</v>
      </c>
      <c r="F90" s="147">
        <v>0</v>
      </c>
      <c r="H90" s="147">
        <v>0</v>
      </c>
      <c r="J90" s="147">
        <v>0</v>
      </c>
      <c r="L90" s="147">
        <v>0</v>
      </c>
      <c r="N90" s="147">
        <v>0</v>
      </c>
    </row>
    <row r="91" spans="2:14" x14ac:dyDescent="0.35">
      <c r="B91" s="3" t="s">
        <v>172</v>
      </c>
      <c r="C91" s="3" t="s">
        <v>105</v>
      </c>
      <c r="D91" s="147">
        <v>0</v>
      </c>
      <c r="F91" s="147">
        <v>0</v>
      </c>
      <c r="H91" s="147">
        <v>0</v>
      </c>
      <c r="J91" s="147">
        <v>0</v>
      </c>
      <c r="L91" s="147">
        <v>0</v>
      </c>
      <c r="N91" s="147">
        <v>0</v>
      </c>
    </row>
    <row r="92" spans="2:14" x14ac:dyDescent="0.35">
      <c r="B92" s="3" t="s">
        <v>173</v>
      </c>
      <c r="C92" s="3" t="s">
        <v>107</v>
      </c>
      <c r="D92" s="147">
        <v>0</v>
      </c>
      <c r="F92" s="147">
        <v>0</v>
      </c>
      <c r="H92" s="147">
        <v>0</v>
      </c>
      <c r="J92" s="147">
        <v>0</v>
      </c>
      <c r="L92" s="147">
        <v>0</v>
      </c>
      <c r="N92" s="147">
        <v>0</v>
      </c>
    </row>
    <row r="93" spans="2:14" x14ac:dyDescent="0.35">
      <c r="B93" s="3" t="s">
        <v>174</v>
      </c>
      <c r="C93" s="3" t="s">
        <v>109</v>
      </c>
      <c r="D93" s="147">
        <v>0</v>
      </c>
      <c r="F93" s="147">
        <v>0</v>
      </c>
      <c r="H93" s="147">
        <v>0</v>
      </c>
      <c r="J93" s="147">
        <v>0</v>
      </c>
      <c r="L93" s="147">
        <v>0</v>
      </c>
      <c r="N93" s="147">
        <v>0</v>
      </c>
    </row>
    <row r="94" spans="2:14" x14ac:dyDescent="0.35">
      <c r="B94" s="3" t="s">
        <v>175</v>
      </c>
      <c r="C94" s="3" t="s">
        <v>109</v>
      </c>
      <c r="D94" s="147">
        <v>0</v>
      </c>
      <c r="F94" s="147">
        <v>0</v>
      </c>
      <c r="H94" s="147">
        <v>0</v>
      </c>
      <c r="J94" s="147">
        <v>0</v>
      </c>
      <c r="L94" s="147">
        <v>0</v>
      </c>
      <c r="N94" s="147">
        <v>0</v>
      </c>
    </row>
    <row r="95" spans="2:14" x14ac:dyDescent="0.35">
      <c r="B95" s="3" t="s">
        <v>176</v>
      </c>
      <c r="C95" s="3" t="s">
        <v>112</v>
      </c>
      <c r="D95" s="147">
        <v>0</v>
      </c>
      <c r="F95" s="147">
        <v>0</v>
      </c>
      <c r="H95" s="147">
        <v>0</v>
      </c>
      <c r="J95" s="147">
        <v>0</v>
      </c>
      <c r="L95" s="147">
        <v>0</v>
      </c>
      <c r="N95" s="147">
        <v>0</v>
      </c>
    </row>
    <row r="96" spans="2:14" x14ac:dyDescent="0.35">
      <c r="B96" s="3" t="s">
        <v>177</v>
      </c>
      <c r="C96" s="3" t="s">
        <v>114</v>
      </c>
      <c r="D96" s="147">
        <v>0</v>
      </c>
      <c r="F96" s="147">
        <v>0</v>
      </c>
      <c r="H96" s="147">
        <v>0</v>
      </c>
      <c r="J96" s="147">
        <v>0</v>
      </c>
      <c r="L96" s="147">
        <v>0</v>
      </c>
      <c r="N96" s="147">
        <v>0</v>
      </c>
    </row>
    <row r="97" spans="2:14" x14ac:dyDescent="0.35">
      <c r="B97" s="3" t="s">
        <v>178</v>
      </c>
      <c r="C97" s="3" t="s">
        <v>116</v>
      </c>
      <c r="D97" s="147">
        <v>0</v>
      </c>
      <c r="F97" s="147">
        <v>0</v>
      </c>
      <c r="H97" s="147">
        <v>0</v>
      </c>
      <c r="J97" s="147">
        <v>0</v>
      </c>
      <c r="L97" s="147">
        <v>0</v>
      </c>
      <c r="N97" s="147">
        <v>0</v>
      </c>
    </row>
    <row r="98" spans="2:14" x14ac:dyDescent="0.35">
      <c r="B98" s="3" t="s">
        <v>179</v>
      </c>
      <c r="C98" s="3" t="s">
        <v>118</v>
      </c>
      <c r="D98" s="147">
        <v>0</v>
      </c>
      <c r="F98" s="147">
        <v>0</v>
      </c>
      <c r="H98" s="147">
        <v>0</v>
      </c>
      <c r="J98" s="147">
        <v>0</v>
      </c>
      <c r="L98" s="147">
        <v>0</v>
      </c>
      <c r="N98" s="147">
        <v>0</v>
      </c>
    </row>
    <row r="99" spans="2:14" x14ac:dyDescent="0.35">
      <c r="B99" s="3" t="s">
        <v>180</v>
      </c>
      <c r="C99" s="3" t="s">
        <v>120</v>
      </c>
      <c r="D99" s="147">
        <v>0</v>
      </c>
      <c r="F99" s="147">
        <v>0</v>
      </c>
      <c r="H99" s="147">
        <v>0</v>
      </c>
      <c r="J99" s="147">
        <v>0</v>
      </c>
      <c r="L99" s="147">
        <v>0</v>
      </c>
      <c r="N99" s="147">
        <v>0</v>
      </c>
    </row>
    <row r="100" spans="2:14" x14ac:dyDescent="0.35">
      <c r="B100" s="3" t="s">
        <v>181</v>
      </c>
      <c r="C100" s="3" t="s">
        <v>122</v>
      </c>
      <c r="D100" s="147">
        <v>0</v>
      </c>
      <c r="F100" s="147">
        <v>0</v>
      </c>
      <c r="H100" s="147">
        <v>0</v>
      </c>
      <c r="J100" s="147">
        <v>0</v>
      </c>
      <c r="L100" s="147">
        <v>0</v>
      </c>
      <c r="N100" s="147">
        <v>0</v>
      </c>
    </row>
    <row r="101" spans="2:14" x14ac:dyDescent="0.35">
      <c r="B101" s="3" t="s">
        <v>182</v>
      </c>
      <c r="C101" s="3" t="s">
        <v>124</v>
      </c>
      <c r="D101" s="147">
        <v>0</v>
      </c>
      <c r="F101" s="147">
        <v>0</v>
      </c>
      <c r="H101" s="147">
        <v>0</v>
      </c>
      <c r="J101" s="147">
        <v>0</v>
      </c>
      <c r="L101" s="147">
        <v>0</v>
      </c>
      <c r="N101" s="147">
        <v>0</v>
      </c>
    </row>
    <row r="102" spans="2:14" x14ac:dyDescent="0.35">
      <c r="B102" s="3" t="s">
        <v>183</v>
      </c>
      <c r="C102" s="3" t="s">
        <v>126</v>
      </c>
      <c r="D102" s="147">
        <v>0</v>
      </c>
      <c r="F102" s="147">
        <v>0</v>
      </c>
      <c r="H102" s="147">
        <v>0</v>
      </c>
      <c r="J102" s="147">
        <v>0</v>
      </c>
      <c r="L102" s="147">
        <v>0</v>
      </c>
      <c r="N102" s="147">
        <v>0</v>
      </c>
    </row>
    <row r="103" spans="2:14" x14ac:dyDescent="0.35">
      <c r="B103" s="3" t="s">
        <v>184</v>
      </c>
      <c r="C103" s="3" t="s">
        <v>128</v>
      </c>
      <c r="D103" s="147">
        <v>0</v>
      </c>
      <c r="F103" s="147">
        <v>0</v>
      </c>
      <c r="H103" s="147">
        <v>0</v>
      </c>
      <c r="J103" s="147">
        <v>0</v>
      </c>
      <c r="L103" s="147">
        <v>0</v>
      </c>
      <c r="N103" s="147">
        <v>0</v>
      </c>
    </row>
    <row r="104" spans="2:14" x14ac:dyDescent="0.35">
      <c r="B104" s="3" t="s">
        <v>185</v>
      </c>
      <c r="C104" s="3" t="s">
        <v>130</v>
      </c>
      <c r="D104" s="147">
        <v>0</v>
      </c>
      <c r="F104" s="147">
        <v>0</v>
      </c>
      <c r="H104" s="147">
        <v>0</v>
      </c>
      <c r="J104" s="147">
        <v>0</v>
      </c>
      <c r="L104" s="147">
        <v>0</v>
      </c>
      <c r="N104" s="147">
        <v>0</v>
      </c>
    </row>
    <row r="105" spans="2:14" x14ac:dyDescent="0.35">
      <c r="B105" s="3" t="s">
        <v>186</v>
      </c>
      <c r="C105" s="3" t="s">
        <v>132</v>
      </c>
      <c r="D105" s="147">
        <v>0</v>
      </c>
      <c r="F105" s="147">
        <v>0</v>
      </c>
      <c r="H105" s="147">
        <v>0</v>
      </c>
      <c r="J105" s="147">
        <v>0</v>
      </c>
      <c r="L105" s="147">
        <v>0</v>
      </c>
      <c r="N105" s="147">
        <v>0</v>
      </c>
    </row>
    <row r="106" spans="2:14" x14ac:dyDescent="0.35">
      <c r="B106" s="3" t="s">
        <v>187</v>
      </c>
      <c r="C106" s="3" t="s">
        <v>134</v>
      </c>
      <c r="D106" s="147">
        <v>0</v>
      </c>
      <c r="F106" s="147">
        <v>0</v>
      </c>
      <c r="H106" s="147">
        <v>0</v>
      </c>
      <c r="J106" s="147">
        <v>0</v>
      </c>
      <c r="L106" s="147">
        <v>0</v>
      </c>
      <c r="N106" s="147">
        <v>0</v>
      </c>
    </row>
    <row r="107" spans="2:14" x14ac:dyDescent="0.35">
      <c r="B107" s="3" t="s">
        <v>188</v>
      </c>
      <c r="C107" s="3" t="s">
        <v>136</v>
      </c>
      <c r="D107" s="147">
        <v>0</v>
      </c>
      <c r="F107" s="147">
        <v>0</v>
      </c>
      <c r="H107" s="147">
        <v>0</v>
      </c>
      <c r="J107" s="147">
        <v>0</v>
      </c>
      <c r="L107" s="147">
        <v>0</v>
      </c>
      <c r="N107" s="147">
        <v>0</v>
      </c>
    </row>
    <row r="108" spans="2:14" x14ac:dyDescent="0.35">
      <c r="B108" s="3" t="s">
        <v>189</v>
      </c>
      <c r="C108" s="3" t="s">
        <v>138</v>
      </c>
      <c r="D108" s="147">
        <v>0</v>
      </c>
      <c r="F108" s="147">
        <v>0</v>
      </c>
      <c r="H108" s="147">
        <v>0</v>
      </c>
      <c r="J108" s="147">
        <v>0</v>
      </c>
      <c r="L108" s="147">
        <v>0</v>
      </c>
      <c r="N108" s="147">
        <v>0</v>
      </c>
    </row>
    <row r="109" spans="2:14" ht="16" thickBot="1" x14ac:dyDescent="0.4">
      <c r="B109" s="3" t="s">
        <v>190</v>
      </c>
      <c r="C109" s="3" t="s">
        <v>191</v>
      </c>
      <c r="D109" s="140">
        <v>0</v>
      </c>
      <c r="F109" s="140">
        <v>0</v>
      </c>
      <c r="H109" s="147">
        <v>0</v>
      </c>
      <c r="J109" s="147">
        <v>0</v>
      </c>
      <c r="L109" s="147">
        <v>0</v>
      </c>
      <c r="N109" s="147">
        <v>0</v>
      </c>
    </row>
    <row r="110" spans="2:14" ht="16" thickBot="1" x14ac:dyDescent="0.4">
      <c r="C110" s="6" t="s">
        <v>1735</v>
      </c>
      <c r="D110" s="7">
        <f>SUM(D8:D109)</f>
        <v>0</v>
      </c>
      <c r="F110" s="7">
        <f>SUM(F8:F109)</f>
        <v>0</v>
      </c>
      <c r="H110" s="7">
        <f>SUM(H8:H109)</f>
        <v>0</v>
      </c>
      <c r="J110" s="7">
        <f>SUM(J8:J109)</f>
        <v>0</v>
      </c>
      <c r="L110" s="7">
        <f>SUM(L8:L109)</f>
        <v>0</v>
      </c>
      <c r="N110" s="7">
        <f>SUM(N8:N109)</f>
        <v>0</v>
      </c>
    </row>
    <row r="112" spans="2:14" x14ac:dyDescent="0.35">
      <c r="C112" s="51" t="s">
        <v>1609</v>
      </c>
      <c r="D112" s="51"/>
      <c r="E112" s="51"/>
    </row>
    <row r="113" spans="2:14" ht="18.5" x14ac:dyDescent="0.35">
      <c r="B113" s="8"/>
      <c r="C113" s="54" t="s">
        <v>1626</v>
      </c>
      <c r="D113" s="54"/>
      <c r="E113" s="54"/>
      <c r="F113" s="54"/>
      <c r="G113" s="54"/>
      <c r="H113" s="54"/>
      <c r="I113" s="54"/>
      <c r="J113" s="54"/>
      <c r="K113" s="54"/>
      <c r="L113" s="54"/>
      <c r="M113" s="54"/>
      <c r="N113" s="54"/>
    </row>
    <row r="114" spans="2:14" ht="18.5" x14ac:dyDescent="0.35">
      <c r="B114" s="9"/>
      <c r="C114" s="55" t="s">
        <v>1627</v>
      </c>
      <c r="D114" s="55"/>
      <c r="E114" s="55"/>
      <c r="F114" s="54"/>
      <c r="G114" s="54"/>
      <c r="H114" s="54"/>
      <c r="I114" s="54"/>
      <c r="J114" s="54"/>
      <c r="K114" s="54"/>
      <c r="L114" s="54"/>
      <c r="M114" s="54"/>
      <c r="N114" s="54"/>
    </row>
    <row r="115" spans="2:14" x14ac:dyDescent="0.35">
      <c r="C115" s="55" t="s">
        <v>1628</v>
      </c>
      <c r="D115" s="55"/>
      <c r="E115" s="55"/>
      <c r="F115" s="54"/>
      <c r="G115" s="54"/>
      <c r="H115" s="54"/>
      <c r="I115" s="54"/>
      <c r="J115" s="54"/>
      <c r="K115" s="54"/>
      <c r="L115" s="54"/>
      <c r="M115" s="54"/>
      <c r="N115" s="54"/>
    </row>
    <row r="116" spans="2:14" x14ac:dyDescent="0.35">
      <c r="C116" s="189" t="s">
        <v>1629</v>
      </c>
      <c r="D116" s="189"/>
      <c r="E116" s="189"/>
      <c r="F116" s="189"/>
      <c r="G116" s="189"/>
      <c r="H116" s="189"/>
      <c r="I116" s="189"/>
      <c r="J116" s="189"/>
      <c r="K116" s="189"/>
      <c r="L116" s="189"/>
      <c r="M116" s="189"/>
      <c r="N116" s="189"/>
    </row>
    <row r="117" spans="2:14" x14ac:dyDescent="0.35">
      <c r="C117" s="189" t="s">
        <v>1630</v>
      </c>
      <c r="D117" s="189"/>
      <c r="E117" s="189"/>
      <c r="F117" s="189"/>
      <c r="G117" s="189"/>
      <c r="H117" s="189"/>
      <c r="I117" s="189"/>
      <c r="J117" s="189"/>
      <c r="K117" s="189"/>
      <c r="L117" s="189"/>
      <c r="M117" s="189"/>
      <c r="N117" s="189"/>
    </row>
    <row r="118" spans="2:14" x14ac:dyDescent="0.35">
      <c r="C118" s="189" t="s">
        <v>1631</v>
      </c>
      <c r="D118" s="189"/>
      <c r="E118" s="189"/>
      <c r="F118" s="189"/>
      <c r="G118" s="189"/>
      <c r="H118" s="189"/>
      <c r="I118" s="189"/>
      <c r="J118" s="189"/>
      <c r="K118" s="189"/>
      <c r="L118" s="189"/>
      <c r="M118" s="189"/>
      <c r="N118" s="189"/>
    </row>
    <row r="120" spans="2:14" ht="36" customHeight="1" x14ac:dyDescent="0.35">
      <c r="B120" s="8"/>
      <c r="C120" s="189" t="s">
        <v>1736</v>
      </c>
      <c r="D120" s="189"/>
      <c r="E120" s="189"/>
      <c r="F120" s="189"/>
      <c r="G120" s="189"/>
      <c r="H120" s="189"/>
      <c r="I120" s="189"/>
      <c r="J120" s="189"/>
      <c r="K120" s="189"/>
      <c r="L120" s="189"/>
      <c r="M120" s="189"/>
      <c r="N120" s="189"/>
    </row>
    <row r="122" spans="2:14" x14ac:dyDescent="0.35">
      <c r="B122" s="203" t="s">
        <v>1796</v>
      </c>
      <c r="C122" s="203"/>
      <c r="D122" s="203"/>
      <c r="E122" s="203"/>
      <c r="F122" s="203"/>
      <c r="G122" s="203"/>
      <c r="H122" s="203"/>
      <c r="I122" s="203"/>
      <c r="J122" s="203"/>
      <c r="K122" s="203"/>
      <c r="L122" s="203"/>
      <c r="M122" s="203"/>
      <c r="N122" s="203"/>
    </row>
    <row r="123" spans="2:14" x14ac:dyDescent="0.35">
      <c r="B123" s="204" t="s">
        <v>1797</v>
      </c>
      <c r="C123" s="204"/>
      <c r="D123" s="204"/>
      <c r="E123" s="204"/>
      <c r="F123" s="204"/>
      <c r="G123" s="204"/>
      <c r="H123" s="204"/>
      <c r="I123" s="204"/>
      <c r="J123" s="204"/>
      <c r="K123" s="204"/>
      <c r="L123" s="204"/>
      <c r="M123" s="204"/>
      <c r="N123" s="204"/>
    </row>
    <row r="124" spans="2:14" x14ac:dyDescent="0.35">
      <c r="B124" s="204" t="s">
        <v>1798</v>
      </c>
      <c r="C124" s="204"/>
      <c r="D124" s="204"/>
      <c r="E124" s="204"/>
      <c r="F124" s="204"/>
      <c r="G124" s="204"/>
      <c r="H124" s="204"/>
      <c r="I124" s="204"/>
      <c r="J124" s="204"/>
      <c r="K124" s="204"/>
      <c r="L124" s="204"/>
      <c r="M124" s="204"/>
      <c r="N124" s="204"/>
    </row>
  </sheetData>
  <sheetProtection algorithmName="SHA-512" hashValue="6pY385j3fseTuQ30S5lffO02cotndCO7m8vB1SqwoNcsMvuPrCb8WUXV4dwtWpfDihNUWqaq2BUW2Q8Q2zIj4A==" saltValue="tlx5PxQueDgcLbpI9DigzQ==" spinCount="100000" sheet="1" objects="1" scenarios="1"/>
  <mergeCells count="9">
    <mergeCell ref="B2:N2"/>
    <mergeCell ref="B5:C5"/>
    <mergeCell ref="B122:N122"/>
    <mergeCell ref="B123:N123"/>
    <mergeCell ref="B124:N124"/>
    <mergeCell ref="C116:N116"/>
    <mergeCell ref="C117:N117"/>
    <mergeCell ref="C118:N118"/>
    <mergeCell ref="C120:N120"/>
  </mergeCells>
  <printOptions horizontalCentered="1"/>
  <pageMargins left="0.7" right="0.7" top="0.75" bottom="0.75" header="0.3" footer="0.3"/>
  <pageSetup scale="49" fitToHeight="0" orientation="landscape" verticalDpi="0" r:id="rId1"/>
  <rowBreaks count="1" manualBreakCount="1">
    <brk id="6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7D993-A835-42AD-8453-0658FE61C822}">
  <sheetPr>
    <tabColor theme="0" tint="-0.14999847407452621"/>
    <pageSetUpPr fitToPage="1"/>
  </sheetPr>
  <dimension ref="B2:N45"/>
  <sheetViews>
    <sheetView showGridLines="0" zoomScale="90" zoomScaleNormal="90" workbookViewId="0">
      <selection activeCell="D18" sqref="D18"/>
    </sheetView>
  </sheetViews>
  <sheetFormatPr defaultColWidth="9.1796875" defaultRowHeight="15.5" x14ac:dyDescent="0.35"/>
  <cols>
    <col min="1" max="1" width="2.7265625" style="44" customWidth="1"/>
    <col min="2" max="2" width="9.1796875" style="44"/>
    <col min="3" max="3" width="70.26953125" style="44" bestFit="1" customWidth="1"/>
    <col min="4" max="4" width="16.7265625" style="44" customWidth="1"/>
    <col min="5" max="5" width="2.7265625" style="44" customWidth="1"/>
    <col min="6" max="6" width="16.7265625" style="44" customWidth="1"/>
    <col min="7" max="7" width="2.7265625" style="44" customWidth="1"/>
    <col min="8" max="8" width="16.7265625" style="44" customWidth="1"/>
    <col min="9" max="9" width="2.7265625" style="44" customWidth="1"/>
    <col min="10" max="10" width="16.7265625" style="44" customWidth="1"/>
    <col min="11" max="11" width="2.7265625" style="44" customWidth="1"/>
    <col min="12" max="12" width="16.7265625" style="44" customWidth="1"/>
    <col min="13" max="13" width="2.7265625" style="44" customWidth="1"/>
    <col min="14" max="14" width="16.7265625" style="44" customWidth="1"/>
    <col min="15" max="15" width="2.7265625" style="44" customWidth="1"/>
    <col min="16" max="16384" width="9.1796875" style="44"/>
  </cols>
  <sheetData>
    <row r="2" spans="2:14" ht="18" x14ac:dyDescent="0.4">
      <c r="C2" s="224" t="s">
        <v>1902</v>
      </c>
      <c r="D2" s="224"/>
      <c r="E2" s="224"/>
      <c r="F2" s="224"/>
      <c r="G2" s="224"/>
      <c r="H2" s="224"/>
      <c r="I2" s="224"/>
      <c r="J2" s="224"/>
      <c r="K2" s="224"/>
      <c r="L2" s="224"/>
      <c r="M2" s="224"/>
      <c r="N2" s="224"/>
    </row>
    <row r="4" spans="2:14" x14ac:dyDescent="0.35">
      <c r="C4" s="51" t="s">
        <v>1713</v>
      </c>
    </row>
    <row r="5" spans="2:14" x14ac:dyDescent="0.35">
      <c r="C5" s="44" t="str">
        <f>'Data Entry'!B5</f>
        <v>ALBANY</v>
      </c>
    </row>
    <row r="7" spans="2:14" ht="46.5" x14ac:dyDescent="0.35">
      <c r="C7" s="45" t="s">
        <v>1595</v>
      </c>
      <c r="D7" s="5" t="s">
        <v>1801</v>
      </c>
      <c r="E7" s="45"/>
      <c r="F7" s="5" t="s">
        <v>1802</v>
      </c>
      <c r="G7" s="3"/>
      <c r="H7" s="5" t="s">
        <v>1803</v>
      </c>
      <c r="I7" s="3"/>
      <c r="J7" s="5" t="s">
        <v>1804</v>
      </c>
      <c r="K7" s="3"/>
      <c r="L7" s="5" t="s">
        <v>1900</v>
      </c>
      <c r="M7" s="3"/>
      <c r="N7" s="5" t="s">
        <v>1901</v>
      </c>
    </row>
    <row r="8" spans="2:14" x14ac:dyDescent="0.35">
      <c r="C8" s="44" t="s">
        <v>1595</v>
      </c>
      <c r="D8" s="46">
        <f>VLOOKUP('Data Entry'!$B$2,'BT252-6'!$A$3:$M$678,5,FALSE)</f>
        <v>13887970</v>
      </c>
      <c r="F8" s="13">
        <v>0</v>
      </c>
      <c r="H8" s="13">
        <v>0</v>
      </c>
      <c r="J8" s="13">
        <v>0</v>
      </c>
      <c r="L8" s="13">
        <v>0</v>
      </c>
      <c r="N8" s="13">
        <v>0</v>
      </c>
    </row>
    <row r="9" spans="2:14" x14ac:dyDescent="0.35">
      <c r="C9" s="44" t="s">
        <v>1602</v>
      </c>
      <c r="D9" s="46">
        <f>VLOOKUP('Data Entry'!$B$2,'BT252-6'!$A$3:$M$678,6,FALSE)</f>
        <v>0</v>
      </c>
      <c r="F9" s="13">
        <v>0</v>
      </c>
      <c r="H9" s="13">
        <v>0</v>
      </c>
      <c r="J9" s="13">
        <v>0</v>
      </c>
      <c r="L9" s="13">
        <v>0</v>
      </c>
      <c r="N9" s="13">
        <v>0</v>
      </c>
    </row>
    <row r="10" spans="2:14" x14ac:dyDescent="0.35">
      <c r="C10" s="44" t="s">
        <v>193</v>
      </c>
      <c r="D10" s="13">
        <v>0</v>
      </c>
      <c r="F10" s="13">
        <v>0</v>
      </c>
      <c r="H10" s="13">
        <v>0</v>
      </c>
      <c r="J10" s="13">
        <v>0</v>
      </c>
      <c r="L10" s="13">
        <v>0</v>
      </c>
      <c r="N10" s="13">
        <v>0</v>
      </c>
    </row>
    <row r="11" spans="2:14" x14ac:dyDescent="0.35">
      <c r="B11" s="10" t="s">
        <v>194</v>
      </c>
      <c r="C11" s="44" t="s">
        <v>195</v>
      </c>
      <c r="D11" s="11"/>
    </row>
    <row r="12" spans="2:14" x14ac:dyDescent="0.35">
      <c r="B12" s="10"/>
      <c r="C12" s="44" t="s">
        <v>1607</v>
      </c>
      <c r="D12" s="48">
        <f>VLOOKUP('Data Entry'!$B$2,'BT252-6'!$A$3:$M$678,11,FALSE)</f>
        <v>0</v>
      </c>
      <c r="F12" s="12">
        <v>0</v>
      </c>
      <c r="H12" s="12">
        <v>0</v>
      </c>
      <c r="J12" s="12">
        <v>0</v>
      </c>
      <c r="L12" s="12">
        <v>0</v>
      </c>
      <c r="N12" s="12">
        <v>0</v>
      </c>
    </row>
    <row r="13" spans="2:14" x14ac:dyDescent="0.35">
      <c r="B13" s="10"/>
      <c r="C13" s="44" t="s">
        <v>1608</v>
      </c>
      <c r="D13" s="48">
        <f>VLOOKUP('Data Entry'!$B$2,'BT252-6'!$A$3:$M$678,12,FALSE)</f>
        <v>0</v>
      </c>
      <c r="F13" s="12">
        <v>0</v>
      </c>
      <c r="H13" s="12">
        <v>0</v>
      </c>
      <c r="J13" s="12">
        <v>0</v>
      </c>
      <c r="L13" s="12">
        <v>0</v>
      </c>
      <c r="N13" s="12">
        <v>0</v>
      </c>
    </row>
    <row r="14" spans="2:14" x14ac:dyDescent="0.35">
      <c r="B14" s="10" t="s">
        <v>194</v>
      </c>
      <c r="C14" s="44" t="s">
        <v>196</v>
      </c>
      <c r="D14" s="12">
        <v>0</v>
      </c>
      <c r="F14" s="12">
        <v>0</v>
      </c>
      <c r="H14" s="12">
        <v>0</v>
      </c>
      <c r="J14" s="12">
        <v>0</v>
      </c>
      <c r="L14" s="12">
        <v>0</v>
      </c>
      <c r="N14" s="12">
        <v>0</v>
      </c>
    </row>
    <row r="15" spans="2:14" x14ac:dyDescent="0.35">
      <c r="B15" s="10" t="s">
        <v>197</v>
      </c>
      <c r="C15" s="44" t="s">
        <v>198</v>
      </c>
      <c r="D15" s="13">
        <v>0</v>
      </c>
      <c r="F15" s="13">
        <v>0</v>
      </c>
      <c r="H15" s="13">
        <v>0</v>
      </c>
      <c r="J15" s="13">
        <v>0</v>
      </c>
      <c r="L15" s="13">
        <v>0</v>
      </c>
      <c r="N15" s="13">
        <v>0</v>
      </c>
    </row>
    <row r="16" spans="2:14" x14ac:dyDescent="0.35">
      <c r="B16" s="10" t="s">
        <v>194</v>
      </c>
      <c r="C16" s="44" t="s">
        <v>1603</v>
      </c>
      <c r="D16" s="47">
        <f>VLOOKUP('Data Entry'!$B$2,'BT252-6'!$A$3:$M$678,13,FALSE)</f>
        <v>0</v>
      </c>
      <c r="F16" s="12">
        <v>0</v>
      </c>
      <c r="H16" s="12">
        <v>0</v>
      </c>
      <c r="J16" s="12">
        <v>0</v>
      </c>
      <c r="L16" s="12">
        <v>0</v>
      </c>
      <c r="N16" s="12">
        <v>0</v>
      </c>
    </row>
    <row r="17" spans="2:14" x14ac:dyDescent="0.35">
      <c r="B17" s="10" t="s">
        <v>194</v>
      </c>
      <c r="C17" s="44" t="s">
        <v>1604</v>
      </c>
      <c r="D17" s="47">
        <f>VLOOKUP('Data Entry'!$B$2,'BT252-6'!$A$3:$M$678,8,FALSE)*VLOOKUP('Data Entry'!$B$2,'BT252-6'!$A$3:$M$678,9,FALSE)</f>
        <v>23160</v>
      </c>
      <c r="F17" s="12">
        <v>0</v>
      </c>
      <c r="H17" s="12">
        <v>0</v>
      </c>
      <c r="J17" s="12">
        <v>0</v>
      </c>
      <c r="L17" s="12">
        <v>0</v>
      </c>
      <c r="N17" s="12">
        <v>0</v>
      </c>
    </row>
    <row r="18" spans="2:14" x14ac:dyDescent="0.35">
      <c r="B18" s="10" t="s">
        <v>194</v>
      </c>
      <c r="C18" s="44" t="s">
        <v>1605</v>
      </c>
      <c r="D18" s="47">
        <f>VLOOKUP('Data Entry'!$B$2,'BT252-6'!$A$3:$M$678,10,FALSE)</f>
        <v>12540</v>
      </c>
      <c r="F18" s="12">
        <v>0</v>
      </c>
      <c r="H18" s="12">
        <v>0</v>
      </c>
      <c r="J18" s="12">
        <v>0</v>
      </c>
      <c r="L18" s="12">
        <v>0</v>
      </c>
      <c r="N18" s="12">
        <v>0</v>
      </c>
    </row>
    <row r="19" spans="2:14" x14ac:dyDescent="0.35">
      <c r="C19" s="44" t="s">
        <v>1606</v>
      </c>
      <c r="D19" s="46">
        <f>D8+D9+D10-D12-D13-D14+D15-D16-D17-D18</f>
        <v>13852270</v>
      </c>
      <c r="F19" s="46">
        <f>F8+F9+F10-F12-F13-F14+F15-F16-F17-F18</f>
        <v>0</v>
      </c>
      <c r="H19" s="46">
        <f>H8+H9+H10-H12-H13-H14+H15-H16-H17-H18</f>
        <v>0</v>
      </c>
      <c r="J19" s="46">
        <f>J8+J9+J10-J12-J13-J14+J15-J16-J17-J18</f>
        <v>0</v>
      </c>
      <c r="L19" s="46">
        <f>L8+L9+L10-L12-L13-L14+L15-L16-L17-L18</f>
        <v>0</v>
      </c>
      <c r="N19" s="46">
        <f>N8+N9+N10-N12-N13-N14+N15-N16-N17-N18</f>
        <v>0</v>
      </c>
    </row>
    <row r="20" spans="2:14" x14ac:dyDescent="0.35">
      <c r="D20" s="11"/>
    </row>
    <row r="21" spans="2:14" x14ac:dyDescent="0.35">
      <c r="D21" s="11"/>
    </row>
    <row r="22" spans="2:14" x14ac:dyDescent="0.35">
      <c r="C22" s="45" t="s">
        <v>1596</v>
      </c>
      <c r="D22" s="11"/>
      <c r="E22" s="45"/>
    </row>
    <row r="23" spans="2:14" x14ac:dyDescent="0.35">
      <c r="C23" s="44" t="s">
        <v>1599</v>
      </c>
      <c r="D23" s="50">
        <f>VLOOKUP('Data Entry'!$B$2,'BT252-6'!$A$3:$M$678,7,FALSE)</f>
        <v>0.82</v>
      </c>
      <c r="F23" s="151">
        <v>0</v>
      </c>
      <c r="H23" s="151">
        <v>0</v>
      </c>
      <c r="J23" s="151">
        <v>0</v>
      </c>
      <c r="L23" s="151">
        <v>0</v>
      </c>
      <c r="N23" s="151">
        <v>0</v>
      </c>
    </row>
    <row r="24" spans="2:14" ht="31" x14ac:dyDescent="0.35">
      <c r="C24" s="96" t="s">
        <v>1805</v>
      </c>
      <c r="D24" s="154">
        <v>0</v>
      </c>
      <c r="E24" s="129"/>
      <c r="F24" s="154">
        <v>0</v>
      </c>
      <c r="G24" s="129"/>
      <c r="H24" s="154">
        <v>0</v>
      </c>
      <c r="I24" s="129"/>
      <c r="J24" s="154">
        <v>0</v>
      </c>
      <c r="K24" s="129"/>
      <c r="L24" s="154">
        <v>0</v>
      </c>
      <c r="M24" s="129"/>
      <c r="N24" s="154">
        <v>0</v>
      </c>
    </row>
    <row r="25" spans="2:14" x14ac:dyDescent="0.35">
      <c r="C25" s="44" t="s">
        <v>1600</v>
      </c>
      <c r="D25" s="46">
        <f>ROUND(D23*D24,0)</f>
        <v>0</v>
      </c>
      <c r="F25" s="46">
        <f>ROUND(F23*F24,0)</f>
        <v>0</v>
      </c>
      <c r="H25" s="46">
        <f>ROUND(H23*H24,0)</f>
        <v>0</v>
      </c>
      <c r="J25" s="46">
        <f>ROUND(J23*J24,0)</f>
        <v>0</v>
      </c>
      <c r="L25" s="46">
        <f>ROUND(L23*L24,0)</f>
        <v>0</v>
      </c>
      <c r="N25" s="46">
        <f>ROUND(N23*N24,0)</f>
        <v>0</v>
      </c>
    </row>
    <row r="26" spans="2:14" x14ac:dyDescent="0.35">
      <c r="D26" s="14"/>
      <c r="F26" s="14"/>
      <c r="H26" s="14"/>
      <c r="J26" s="14"/>
      <c r="L26" s="14"/>
      <c r="N26" s="14"/>
    </row>
    <row r="27" spans="2:14" x14ac:dyDescent="0.35">
      <c r="C27" s="45" t="s">
        <v>1597</v>
      </c>
      <c r="D27" s="14"/>
      <c r="E27" s="45"/>
      <c r="F27" s="14"/>
      <c r="H27" s="14"/>
      <c r="J27" s="14"/>
      <c r="L27" s="14"/>
      <c r="N27" s="14"/>
    </row>
    <row r="28" spans="2:14" x14ac:dyDescent="0.35">
      <c r="C28" s="44" t="s">
        <v>1598</v>
      </c>
      <c r="D28" s="13">
        <v>0</v>
      </c>
      <c r="F28" s="13">
        <v>0</v>
      </c>
      <c r="H28" s="13">
        <v>0</v>
      </c>
      <c r="J28" s="13">
        <v>0</v>
      </c>
      <c r="L28" s="13">
        <v>0</v>
      </c>
      <c r="N28" s="13">
        <v>0</v>
      </c>
    </row>
    <row r="29" spans="2:14" ht="16" thickBot="1" x14ac:dyDescent="0.4">
      <c r="D29" s="11"/>
      <c r="F29" s="11"/>
      <c r="H29" s="11"/>
      <c r="J29" s="11"/>
      <c r="L29" s="11"/>
      <c r="N29" s="11"/>
    </row>
    <row r="30" spans="2:14" ht="16" thickBot="1" x14ac:dyDescent="0.4">
      <c r="C30" s="53" t="s">
        <v>1601</v>
      </c>
      <c r="D30" s="49">
        <f>D19+D25+D28</f>
        <v>13852270</v>
      </c>
      <c r="F30" s="49">
        <f>F19+F25+F28</f>
        <v>0</v>
      </c>
      <c r="H30" s="49">
        <f>H19+H25+H28</f>
        <v>0</v>
      </c>
      <c r="J30" s="49">
        <f>J19+J25+J28</f>
        <v>0</v>
      </c>
      <c r="L30" s="49">
        <f>L19+L25+L28</f>
        <v>0</v>
      </c>
      <c r="N30" s="49">
        <f>N19+N25+N28</f>
        <v>0</v>
      </c>
    </row>
    <row r="32" spans="2:14" x14ac:dyDescent="0.35">
      <c r="C32" s="51" t="s">
        <v>1609</v>
      </c>
      <c r="D32" s="51"/>
      <c r="E32" s="51"/>
    </row>
    <row r="33" spans="3:14" x14ac:dyDescent="0.35">
      <c r="C33" s="52" t="s">
        <v>1624</v>
      </c>
      <c r="D33" s="52"/>
      <c r="E33" s="52"/>
    </row>
    <row r="34" spans="3:14" x14ac:dyDescent="0.35">
      <c r="C34" s="52"/>
      <c r="D34" s="52"/>
      <c r="E34" s="52"/>
    </row>
    <row r="35" spans="3:14" ht="15" customHeight="1" x14ac:dyDescent="0.35">
      <c r="C35" s="226" t="s">
        <v>1903</v>
      </c>
      <c r="D35" s="226"/>
      <c r="E35" s="226"/>
      <c r="F35" s="226"/>
      <c r="G35" s="226"/>
      <c r="H35" s="226"/>
      <c r="I35" s="226"/>
      <c r="J35" s="226"/>
      <c r="K35" s="226"/>
      <c r="L35" s="226"/>
      <c r="M35" s="226"/>
      <c r="N35" s="226"/>
    </row>
    <row r="36" spans="3:14" x14ac:dyDescent="0.35">
      <c r="C36" s="226"/>
      <c r="D36" s="226"/>
      <c r="E36" s="226"/>
      <c r="F36" s="226"/>
      <c r="G36" s="226"/>
      <c r="H36" s="226"/>
      <c r="I36" s="226"/>
      <c r="J36" s="226"/>
      <c r="K36" s="226"/>
      <c r="L36" s="226"/>
      <c r="M36" s="226"/>
      <c r="N36" s="226"/>
    </row>
    <row r="37" spans="3:14" x14ac:dyDescent="0.35">
      <c r="C37" s="226"/>
      <c r="D37" s="226"/>
      <c r="E37" s="226"/>
      <c r="F37" s="226"/>
      <c r="G37" s="226"/>
      <c r="H37" s="226"/>
      <c r="I37" s="226"/>
      <c r="J37" s="226"/>
      <c r="K37" s="226"/>
      <c r="L37" s="226"/>
      <c r="M37" s="226"/>
      <c r="N37" s="226"/>
    </row>
    <row r="38" spans="3:14" x14ac:dyDescent="0.35">
      <c r="C38" s="226"/>
      <c r="D38" s="226"/>
      <c r="E38" s="226"/>
      <c r="F38" s="226"/>
      <c r="G38" s="226"/>
      <c r="H38" s="226"/>
      <c r="I38" s="226"/>
      <c r="J38" s="226"/>
      <c r="K38" s="226"/>
      <c r="L38" s="226"/>
      <c r="M38" s="226"/>
      <c r="N38" s="226"/>
    </row>
    <row r="39" spans="3:14" x14ac:dyDescent="0.35">
      <c r="C39" s="99"/>
      <c r="D39" s="99"/>
      <c r="E39" s="99"/>
      <c r="F39" s="99"/>
      <c r="G39" s="99"/>
      <c r="H39" s="99"/>
      <c r="I39" s="99"/>
      <c r="J39" s="99"/>
      <c r="K39" s="99"/>
      <c r="L39" s="99"/>
      <c r="M39" s="99"/>
      <c r="N39" s="99"/>
    </row>
    <row r="40" spans="3:14" x14ac:dyDescent="0.35">
      <c r="C40" s="226" t="s">
        <v>1625</v>
      </c>
      <c r="D40" s="226"/>
      <c r="E40" s="226"/>
      <c r="F40" s="226"/>
      <c r="G40" s="226"/>
      <c r="H40" s="226"/>
      <c r="I40" s="226"/>
      <c r="J40" s="226"/>
      <c r="K40" s="226"/>
      <c r="L40" s="226"/>
      <c r="M40" s="226"/>
      <c r="N40" s="226"/>
    </row>
    <row r="41" spans="3:14" x14ac:dyDescent="0.35">
      <c r="C41" s="226"/>
      <c r="D41" s="226"/>
      <c r="E41" s="226"/>
      <c r="F41" s="226"/>
      <c r="G41" s="226"/>
      <c r="H41" s="226"/>
      <c r="I41" s="226"/>
      <c r="J41" s="226"/>
      <c r="K41" s="226"/>
      <c r="L41" s="226"/>
      <c r="M41" s="226"/>
      <c r="N41" s="226"/>
    </row>
    <row r="43" spans="3:14" x14ac:dyDescent="0.35">
      <c r="C43" s="203" t="s">
        <v>1796</v>
      </c>
      <c r="D43" s="203"/>
      <c r="E43" s="203"/>
      <c r="F43" s="203"/>
      <c r="G43" s="203"/>
      <c r="H43" s="203"/>
      <c r="I43" s="203"/>
      <c r="J43" s="203"/>
      <c r="K43" s="203"/>
      <c r="L43" s="203"/>
      <c r="M43" s="203"/>
      <c r="N43" s="203"/>
    </row>
    <row r="44" spans="3:14" x14ac:dyDescent="0.35">
      <c r="C44" s="204" t="s">
        <v>1797</v>
      </c>
      <c r="D44" s="204"/>
      <c r="E44" s="204"/>
      <c r="F44" s="204"/>
      <c r="G44" s="204"/>
      <c r="H44" s="204"/>
      <c r="I44" s="204"/>
      <c r="J44" s="204"/>
      <c r="K44" s="204"/>
      <c r="L44" s="204"/>
      <c r="M44" s="204"/>
      <c r="N44" s="204"/>
    </row>
    <row r="45" spans="3:14" x14ac:dyDescent="0.35">
      <c r="C45" s="204" t="s">
        <v>1798</v>
      </c>
      <c r="D45" s="204"/>
      <c r="E45" s="204"/>
      <c r="F45" s="204"/>
      <c r="G45" s="204"/>
      <c r="H45" s="204"/>
      <c r="I45" s="204"/>
      <c r="J45" s="204"/>
      <c r="K45" s="204"/>
      <c r="L45" s="204"/>
      <c r="M45" s="204"/>
      <c r="N45" s="204"/>
    </row>
  </sheetData>
  <sheetProtection algorithmName="SHA-512" hashValue="4Jusytg2Lk6ioDmepMccp5UwPGn+GGoYgtB/qaU6DSddAlkA3FOxfuNAd9JmIjN76bWshzRkLaH1sIuO2adqBg==" saltValue="GPTvfztE9PhkFpZ8BjqEcA==" spinCount="100000" sheet="1" objects="1" scenarios="1"/>
  <mergeCells count="6">
    <mergeCell ref="C45:N45"/>
    <mergeCell ref="C2:N2"/>
    <mergeCell ref="C40:N41"/>
    <mergeCell ref="C35:N38"/>
    <mergeCell ref="C43:N43"/>
    <mergeCell ref="C44:N44"/>
  </mergeCells>
  <printOptions horizontalCentered="1"/>
  <pageMargins left="0.7" right="0.7" top="0.75" bottom="0.75" header="0.3" footer="0.3"/>
  <pageSetup scale="6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39B95-E13C-4D6B-87E7-9165E26B07D7}">
  <sheetPr>
    <tabColor theme="0" tint="-0.14999847407452621"/>
  </sheetPr>
  <dimension ref="A1:D677"/>
  <sheetViews>
    <sheetView workbookViewId="0">
      <pane ySplit="1" topLeftCell="A2" activePane="bottomLeft" state="frozen"/>
      <selection pane="bottomLeft" activeCell="B21" sqref="B20:B21"/>
    </sheetView>
  </sheetViews>
  <sheetFormatPr defaultRowHeight="12.5" x14ac:dyDescent="0.25"/>
  <cols>
    <col min="1" max="1" width="12.54296875" style="15" customWidth="1"/>
    <col min="2" max="2" width="19.453125" style="15" bestFit="1" customWidth="1"/>
    <col min="3" max="220" width="9.1796875" style="15"/>
    <col min="221" max="221" width="19.453125" style="15" bestFit="1" customWidth="1"/>
    <col min="222" max="222" width="4.1796875" style="15" bestFit="1" customWidth="1"/>
    <col min="223" max="223" width="4.26953125" style="15" bestFit="1" customWidth="1"/>
    <col min="224" max="224" width="9.54296875" style="15" bestFit="1" customWidth="1"/>
    <col min="225" max="225" width="9.1796875" style="15"/>
    <col min="226" max="226" width="9.54296875" style="15" bestFit="1" customWidth="1"/>
    <col min="227" max="228" width="9.1796875" style="15"/>
    <col min="229" max="229" width="9.54296875" style="15" bestFit="1" customWidth="1"/>
    <col min="230" max="232" width="9.1796875" style="15"/>
    <col min="233" max="233" width="9.54296875" style="15" bestFit="1" customWidth="1"/>
    <col min="234" max="237" width="9.1796875" style="15"/>
    <col min="238" max="238" width="9.54296875" style="15" bestFit="1" customWidth="1"/>
    <col min="239" max="239" width="9.1796875" style="15"/>
    <col min="240" max="240" width="11.1796875" style="15" bestFit="1" customWidth="1"/>
    <col min="241" max="242" width="12.7265625" style="15" bestFit="1" customWidth="1"/>
    <col min="243" max="245" width="9.1796875" style="15"/>
    <col min="246" max="246" width="11.1796875" style="15" bestFit="1" customWidth="1"/>
    <col min="247" max="247" width="9.1796875" style="15"/>
    <col min="248" max="248" width="9" style="15" bestFit="1" customWidth="1"/>
    <col min="249" max="249" width="10.1796875" style="15" bestFit="1" customWidth="1"/>
    <col min="250" max="250" width="9.1796875" style="15"/>
    <col min="251" max="251" width="9.54296875" style="15" bestFit="1" customWidth="1"/>
    <col min="252" max="252" width="9.1796875" style="15"/>
    <col min="253" max="253" width="9.54296875" style="15" bestFit="1" customWidth="1"/>
    <col min="254" max="476" width="9.1796875" style="15"/>
    <col min="477" max="477" width="19.453125" style="15" bestFit="1" customWidth="1"/>
    <col min="478" max="478" width="4.1796875" style="15" bestFit="1" customWidth="1"/>
    <col min="479" max="479" width="4.26953125" style="15" bestFit="1" customWidth="1"/>
    <col min="480" max="480" width="9.54296875" style="15" bestFit="1" customWidth="1"/>
    <col min="481" max="481" width="9.1796875" style="15"/>
    <col min="482" max="482" width="9.54296875" style="15" bestFit="1" customWidth="1"/>
    <col min="483" max="484" width="9.1796875" style="15"/>
    <col min="485" max="485" width="9.54296875" style="15" bestFit="1" customWidth="1"/>
    <col min="486" max="488" width="9.1796875" style="15"/>
    <col min="489" max="489" width="9.54296875" style="15" bestFit="1" customWidth="1"/>
    <col min="490" max="493" width="9.1796875" style="15"/>
    <col min="494" max="494" width="9.54296875" style="15" bestFit="1" customWidth="1"/>
    <col min="495" max="495" width="9.1796875" style="15"/>
    <col min="496" max="496" width="11.1796875" style="15" bestFit="1" customWidth="1"/>
    <col min="497" max="498" width="12.7265625" style="15" bestFit="1" customWidth="1"/>
    <col min="499" max="501" width="9.1796875" style="15"/>
    <col min="502" max="502" width="11.1796875" style="15" bestFit="1" customWidth="1"/>
    <col min="503" max="503" width="9.1796875" style="15"/>
    <col min="504" max="504" width="9" style="15" bestFit="1" customWidth="1"/>
    <col min="505" max="505" width="10.1796875" style="15" bestFit="1" customWidth="1"/>
    <col min="506" max="506" width="9.1796875" style="15"/>
    <col min="507" max="507" width="9.54296875" style="15" bestFit="1" customWidth="1"/>
    <col min="508" max="508" width="9.1796875" style="15"/>
    <col min="509" max="509" width="9.54296875" style="15" bestFit="1" customWidth="1"/>
    <col min="510" max="732" width="9.1796875" style="15"/>
    <col min="733" max="733" width="19.453125" style="15" bestFit="1" customWidth="1"/>
    <col min="734" max="734" width="4.1796875" style="15" bestFit="1" customWidth="1"/>
    <col min="735" max="735" width="4.26953125" style="15" bestFit="1" customWidth="1"/>
    <col min="736" max="736" width="9.54296875" style="15" bestFit="1" customWidth="1"/>
    <col min="737" max="737" width="9.1796875" style="15"/>
    <col min="738" max="738" width="9.54296875" style="15" bestFit="1" customWidth="1"/>
    <col min="739" max="740" width="9.1796875" style="15"/>
    <col min="741" max="741" width="9.54296875" style="15" bestFit="1" customWidth="1"/>
    <col min="742" max="744" width="9.1796875" style="15"/>
    <col min="745" max="745" width="9.54296875" style="15" bestFit="1" customWidth="1"/>
    <col min="746" max="749" width="9.1796875" style="15"/>
    <col min="750" max="750" width="9.54296875" style="15" bestFit="1" customWidth="1"/>
    <col min="751" max="751" width="9.1796875" style="15"/>
    <col min="752" max="752" width="11.1796875" style="15" bestFit="1" customWidth="1"/>
    <col min="753" max="754" width="12.7265625" style="15" bestFit="1" customWidth="1"/>
    <col min="755" max="757" width="9.1796875" style="15"/>
    <col min="758" max="758" width="11.1796875" style="15" bestFit="1" customWidth="1"/>
    <col min="759" max="759" width="9.1796875" style="15"/>
    <col min="760" max="760" width="9" style="15" bestFit="1" customWidth="1"/>
    <col min="761" max="761" width="10.1796875" style="15" bestFit="1" customWidth="1"/>
    <col min="762" max="762" width="9.1796875" style="15"/>
    <col min="763" max="763" width="9.54296875" style="15" bestFit="1" customWidth="1"/>
    <col min="764" max="764" width="9.1796875" style="15"/>
    <col min="765" max="765" width="9.54296875" style="15" bestFit="1" customWidth="1"/>
    <col min="766" max="988" width="9.1796875" style="15"/>
    <col min="989" max="989" width="19.453125" style="15" bestFit="1" customWidth="1"/>
    <col min="990" max="990" width="4.1796875" style="15" bestFit="1" customWidth="1"/>
    <col min="991" max="991" width="4.26953125" style="15" bestFit="1" customWidth="1"/>
    <col min="992" max="992" width="9.54296875" style="15" bestFit="1" customWidth="1"/>
    <col min="993" max="993" width="9.1796875" style="15"/>
    <col min="994" max="994" width="9.54296875" style="15" bestFit="1" customWidth="1"/>
    <col min="995" max="996" width="9.1796875" style="15"/>
    <col min="997" max="997" width="9.54296875" style="15" bestFit="1" customWidth="1"/>
    <col min="998" max="1000" width="9.1796875" style="15"/>
    <col min="1001" max="1001" width="9.54296875" style="15" bestFit="1" customWidth="1"/>
    <col min="1002" max="1005" width="9.1796875" style="15"/>
    <col min="1006" max="1006" width="9.54296875" style="15" bestFit="1" customWidth="1"/>
    <col min="1007" max="1007" width="9.1796875" style="15"/>
    <col min="1008" max="1008" width="11.1796875" style="15" bestFit="1" customWidth="1"/>
    <col min="1009" max="1010" width="12.7265625" style="15" bestFit="1" customWidth="1"/>
    <col min="1011" max="1013" width="9.1796875" style="15"/>
    <col min="1014" max="1014" width="11.1796875" style="15" bestFit="1" customWidth="1"/>
    <col min="1015" max="1015" width="9.1796875" style="15"/>
    <col min="1016" max="1016" width="9" style="15" bestFit="1" customWidth="1"/>
    <col min="1017" max="1017" width="10.1796875" style="15" bestFit="1" customWidth="1"/>
    <col min="1018" max="1018" width="9.1796875" style="15"/>
    <col min="1019" max="1019" width="9.54296875" style="15" bestFit="1" customWidth="1"/>
    <col min="1020" max="1020" width="9.1796875" style="15"/>
    <col min="1021" max="1021" width="9.54296875" style="15" bestFit="1" customWidth="1"/>
    <col min="1022" max="1244" width="9.1796875" style="15"/>
    <col min="1245" max="1245" width="19.453125" style="15" bestFit="1" customWidth="1"/>
    <col min="1246" max="1246" width="4.1796875" style="15" bestFit="1" customWidth="1"/>
    <col min="1247" max="1247" width="4.26953125" style="15" bestFit="1" customWidth="1"/>
    <col min="1248" max="1248" width="9.54296875" style="15" bestFit="1" customWidth="1"/>
    <col min="1249" max="1249" width="9.1796875" style="15"/>
    <col min="1250" max="1250" width="9.54296875" style="15" bestFit="1" customWidth="1"/>
    <col min="1251" max="1252" width="9.1796875" style="15"/>
    <col min="1253" max="1253" width="9.54296875" style="15" bestFit="1" customWidth="1"/>
    <col min="1254" max="1256" width="9.1796875" style="15"/>
    <col min="1257" max="1257" width="9.54296875" style="15" bestFit="1" customWidth="1"/>
    <col min="1258" max="1261" width="9.1796875" style="15"/>
    <col min="1262" max="1262" width="9.54296875" style="15" bestFit="1" customWidth="1"/>
    <col min="1263" max="1263" width="9.1796875" style="15"/>
    <col min="1264" max="1264" width="11.1796875" style="15" bestFit="1" customWidth="1"/>
    <col min="1265" max="1266" width="12.7265625" style="15" bestFit="1" customWidth="1"/>
    <col min="1267" max="1269" width="9.1796875" style="15"/>
    <col min="1270" max="1270" width="11.1796875" style="15" bestFit="1" customWidth="1"/>
    <col min="1271" max="1271" width="9.1796875" style="15"/>
    <col min="1272" max="1272" width="9" style="15" bestFit="1" customWidth="1"/>
    <col min="1273" max="1273" width="10.1796875" style="15" bestFit="1" customWidth="1"/>
    <col min="1274" max="1274" width="9.1796875" style="15"/>
    <col min="1275" max="1275" width="9.54296875" style="15" bestFit="1" customWidth="1"/>
    <col min="1276" max="1276" width="9.1796875" style="15"/>
    <col min="1277" max="1277" width="9.54296875" style="15" bestFit="1" customWidth="1"/>
    <col min="1278" max="1500" width="9.1796875" style="15"/>
    <col min="1501" max="1501" width="19.453125" style="15" bestFit="1" customWidth="1"/>
    <col min="1502" max="1502" width="4.1796875" style="15" bestFit="1" customWidth="1"/>
    <col min="1503" max="1503" width="4.26953125" style="15" bestFit="1" customWidth="1"/>
    <col min="1504" max="1504" width="9.54296875" style="15" bestFit="1" customWidth="1"/>
    <col min="1505" max="1505" width="9.1796875" style="15"/>
    <col min="1506" max="1506" width="9.54296875" style="15" bestFit="1" customWidth="1"/>
    <col min="1507" max="1508" width="9.1796875" style="15"/>
    <col min="1509" max="1509" width="9.54296875" style="15" bestFit="1" customWidth="1"/>
    <col min="1510" max="1512" width="9.1796875" style="15"/>
    <col min="1513" max="1513" width="9.54296875" style="15" bestFit="1" customWidth="1"/>
    <col min="1514" max="1517" width="9.1796875" style="15"/>
    <col min="1518" max="1518" width="9.54296875" style="15" bestFit="1" customWidth="1"/>
    <col min="1519" max="1519" width="9.1796875" style="15"/>
    <col min="1520" max="1520" width="11.1796875" style="15" bestFit="1" customWidth="1"/>
    <col min="1521" max="1522" width="12.7265625" style="15" bestFit="1" customWidth="1"/>
    <col min="1523" max="1525" width="9.1796875" style="15"/>
    <col min="1526" max="1526" width="11.1796875" style="15" bestFit="1" customWidth="1"/>
    <col min="1527" max="1527" width="9.1796875" style="15"/>
    <col min="1528" max="1528" width="9" style="15" bestFit="1" customWidth="1"/>
    <col min="1529" max="1529" width="10.1796875" style="15" bestFit="1" customWidth="1"/>
    <col min="1530" max="1530" width="9.1796875" style="15"/>
    <col min="1531" max="1531" width="9.54296875" style="15" bestFit="1" customWidth="1"/>
    <col min="1532" max="1532" width="9.1796875" style="15"/>
    <col min="1533" max="1533" width="9.54296875" style="15" bestFit="1" customWidth="1"/>
    <col min="1534" max="1756" width="9.1796875" style="15"/>
    <col min="1757" max="1757" width="19.453125" style="15" bestFit="1" customWidth="1"/>
    <col min="1758" max="1758" width="4.1796875" style="15" bestFit="1" customWidth="1"/>
    <col min="1759" max="1759" width="4.26953125" style="15" bestFit="1" customWidth="1"/>
    <col min="1760" max="1760" width="9.54296875" style="15" bestFit="1" customWidth="1"/>
    <col min="1761" max="1761" width="9.1796875" style="15"/>
    <col min="1762" max="1762" width="9.54296875" style="15" bestFit="1" customWidth="1"/>
    <col min="1763" max="1764" width="9.1796875" style="15"/>
    <col min="1765" max="1765" width="9.54296875" style="15" bestFit="1" customWidth="1"/>
    <col min="1766" max="1768" width="9.1796875" style="15"/>
    <col min="1769" max="1769" width="9.54296875" style="15" bestFit="1" customWidth="1"/>
    <col min="1770" max="1773" width="9.1796875" style="15"/>
    <col min="1774" max="1774" width="9.54296875" style="15" bestFit="1" customWidth="1"/>
    <col min="1775" max="1775" width="9.1796875" style="15"/>
    <col min="1776" max="1776" width="11.1796875" style="15" bestFit="1" customWidth="1"/>
    <col min="1777" max="1778" width="12.7265625" style="15" bestFit="1" customWidth="1"/>
    <col min="1779" max="1781" width="9.1796875" style="15"/>
    <col min="1782" max="1782" width="11.1796875" style="15" bestFit="1" customWidth="1"/>
    <col min="1783" max="1783" width="9.1796875" style="15"/>
    <col min="1784" max="1784" width="9" style="15" bestFit="1" customWidth="1"/>
    <col min="1785" max="1785" width="10.1796875" style="15" bestFit="1" customWidth="1"/>
    <col min="1786" max="1786" width="9.1796875" style="15"/>
    <col min="1787" max="1787" width="9.54296875" style="15" bestFit="1" customWidth="1"/>
    <col min="1788" max="1788" width="9.1796875" style="15"/>
    <col min="1789" max="1789" width="9.54296875" style="15" bestFit="1" customWidth="1"/>
    <col min="1790" max="2012" width="9.1796875" style="15"/>
    <col min="2013" max="2013" width="19.453125" style="15" bestFit="1" customWidth="1"/>
    <col min="2014" max="2014" width="4.1796875" style="15" bestFit="1" customWidth="1"/>
    <col min="2015" max="2015" width="4.26953125" style="15" bestFit="1" customWidth="1"/>
    <col min="2016" max="2016" width="9.54296875" style="15" bestFit="1" customWidth="1"/>
    <col min="2017" max="2017" width="9.1796875" style="15"/>
    <col min="2018" max="2018" width="9.54296875" style="15" bestFit="1" customWidth="1"/>
    <col min="2019" max="2020" width="9.1796875" style="15"/>
    <col min="2021" max="2021" width="9.54296875" style="15" bestFit="1" customWidth="1"/>
    <col min="2022" max="2024" width="9.1796875" style="15"/>
    <col min="2025" max="2025" width="9.54296875" style="15" bestFit="1" customWidth="1"/>
    <col min="2026" max="2029" width="9.1796875" style="15"/>
    <col min="2030" max="2030" width="9.54296875" style="15" bestFit="1" customWidth="1"/>
    <col min="2031" max="2031" width="9.1796875" style="15"/>
    <col min="2032" max="2032" width="11.1796875" style="15" bestFit="1" customWidth="1"/>
    <col min="2033" max="2034" width="12.7265625" style="15" bestFit="1" customWidth="1"/>
    <col min="2035" max="2037" width="9.1796875" style="15"/>
    <col min="2038" max="2038" width="11.1796875" style="15" bestFit="1" customWidth="1"/>
    <col min="2039" max="2039" width="9.1796875" style="15"/>
    <col min="2040" max="2040" width="9" style="15" bestFit="1" customWidth="1"/>
    <col min="2041" max="2041" width="10.1796875" style="15" bestFit="1" customWidth="1"/>
    <col min="2042" max="2042" width="9.1796875" style="15"/>
    <col min="2043" max="2043" width="9.54296875" style="15" bestFit="1" customWidth="1"/>
    <col min="2044" max="2044" width="9.1796875" style="15"/>
    <col min="2045" max="2045" width="9.54296875" style="15" bestFit="1" customWidth="1"/>
    <col min="2046" max="2268" width="9.1796875" style="15"/>
    <col min="2269" max="2269" width="19.453125" style="15" bestFit="1" customWidth="1"/>
    <col min="2270" max="2270" width="4.1796875" style="15" bestFit="1" customWidth="1"/>
    <col min="2271" max="2271" width="4.26953125" style="15" bestFit="1" customWidth="1"/>
    <col min="2272" max="2272" width="9.54296875" style="15" bestFit="1" customWidth="1"/>
    <col min="2273" max="2273" width="9.1796875" style="15"/>
    <col min="2274" max="2274" width="9.54296875" style="15" bestFit="1" customWidth="1"/>
    <col min="2275" max="2276" width="9.1796875" style="15"/>
    <col min="2277" max="2277" width="9.54296875" style="15" bestFit="1" customWidth="1"/>
    <col min="2278" max="2280" width="9.1796875" style="15"/>
    <col min="2281" max="2281" width="9.54296875" style="15" bestFit="1" customWidth="1"/>
    <col min="2282" max="2285" width="9.1796875" style="15"/>
    <col min="2286" max="2286" width="9.54296875" style="15" bestFit="1" customWidth="1"/>
    <col min="2287" max="2287" width="9.1796875" style="15"/>
    <col min="2288" max="2288" width="11.1796875" style="15" bestFit="1" customWidth="1"/>
    <col min="2289" max="2290" width="12.7265625" style="15" bestFit="1" customWidth="1"/>
    <col min="2291" max="2293" width="9.1796875" style="15"/>
    <col min="2294" max="2294" width="11.1796875" style="15" bestFit="1" customWidth="1"/>
    <col min="2295" max="2295" width="9.1796875" style="15"/>
    <col min="2296" max="2296" width="9" style="15" bestFit="1" customWidth="1"/>
    <col min="2297" max="2297" width="10.1796875" style="15" bestFit="1" customWidth="1"/>
    <col min="2298" max="2298" width="9.1796875" style="15"/>
    <col min="2299" max="2299" width="9.54296875" style="15" bestFit="1" customWidth="1"/>
    <col min="2300" max="2300" width="9.1796875" style="15"/>
    <col min="2301" max="2301" width="9.54296875" style="15" bestFit="1" customWidth="1"/>
    <col min="2302" max="2524" width="9.1796875" style="15"/>
    <col min="2525" max="2525" width="19.453125" style="15" bestFit="1" customWidth="1"/>
    <col min="2526" max="2526" width="4.1796875" style="15" bestFit="1" customWidth="1"/>
    <col min="2527" max="2527" width="4.26953125" style="15" bestFit="1" customWidth="1"/>
    <col min="2528" max="2528" width="9.54296875" style="15" bestFit="1" customWidth="1"/>
    <col min="2529" max="2529" width="9.1796875" style="15"/>
    <col min="2530" max="2530" width="9.54296875" style="15" bestFit="1" customWidth="1"/>
    <col min="2531" max="2532" width="9.1796875" style="15"/>
    <col min="2533" max="2533" width="9.54296875" style="15" bestFit="1" customWidth="1"/>
    <col min="2534" max="2536" width="9.1796875" style="15"/>
    <col min="2537" max="2537" width="9.54296875" style="15" bestFit="1" customWidth="1"/>
    <col min="2538" max="2541" width="9.1796875" style="15"/>
    <col min="2542" max="2542" width="9.54296875" style="15" bestFit="1" customWidth="1"/>
    <col min="2543" max="2543" width="9.1796875" style="15"/>
    <col min="2544" max="2544" width="11.1796875" style="15" bestFit="1" customWidth="1"/>
    <col min="2545" max="2546" width="12.7265625" style="15" bestFit="1" customWidth="1"/>
    <col min="2547" max="2549" width="9.1796875" style="15"/>
    <col min="2550" max="2550" width="11.1796875" style="15" bestFit="1" customWidth="1"/>
    <col min="2551" max="2551" width="9.1796875" style="15"/>
    <col min="2552" max="2552" width="9" style="15" bestFit="1" customWidth="1"/>
    <col min="2553" max="2553" width="10.1796875" style="15" bestFit="1" customWidth="1"/>
    <col min="2554" max="2554" width="9.1796875" style="15"/>
    <col min="2555" max="2555" width="9.54296875" style="15" bestFit="1" customWidth="1"/>
    <col min="2556" max="2556" width="9.1796875" style="15"/>
    <col min="2557" max="2557" width="9.54296875" style="15" bestFit="1" customWidth="1"/>
    <col min="2558" max="2780" width="9.1796875" style="15"/>
    <col min="2781" max="2781" width="19.453125" style="15" bestFit="1" customWidth="1"/>
    <col min="2782" max="2782" width="4.1796875" style="15" bestFit="1" customWidth="1"/>
    <col min="2783" max="2783" width="4.26953125" style="15" bestFit="1" customWidth="1"/>
    <col min="2784" max="2784" width="9.54296875" style="15" bestFit="1" customWidth="1"/>
    <col min="2785" max="2785" width="9.1796875" style="15"/>
    <col min="2786" max="2786" width="9.54296875" style="15" bestFit="1" customWidth="1"/>
    <col min="2787" max="2788" width="9.1796875" style="15"/>
    <col min="2789" max="2789" width="9.54296875" style="15" bestFit="1" customWidth="1"/>
    <col min="2790" max="2792" width="9.1796875" style="15"/>
    <col min="2793" max="2793" width="9.54296875" style="15" bestFit="1" customWidth="1"/>
    <col min="2794" max="2797" width="9.1796875" style="15"/>
    <col min="2798" max="2798" width="9.54296875" style="15" bestFit="1" customWidth="1"/>
    <col min="2799" max="2799" width="9.1796875" style="15"/>
    <col min="2800" max="2800" width="11.1796875" style="15" bestFit="1" customWidth="1"/>
    <col min="2801" max="2802" width="12.7265625" style="15" bestFit="1" customWidth="1"/>
    <col min="2803" max="2805" width="9.1796875" style="15"/>
    <col min="2806" max="2806" width="11.1796875" style="15" bestFit="1" customWidth="1"/>
    <col min="2807" max="2807" width="9.1796875" style="15"/>
    <col min="2808" max="2808" width="9" style="15" bestFit="1" customWidth="1"/>
    <col min="2809" max="2809" width="10.1796875" style="15" bestFit="1" customWidth="1"/>
    <col min="2810" max="2810" width="9.1796875" style="15"/>
    <col min="2811" max="2811" width="9.54296875" style="15" bestFit="1" customWidth="1"/>
    <col min="2812" max="2812" width="9.1796875" style="15"/>
    <col min="2813" max="2813" width="9.54296875" style="15" bestFit="1" customWidth="1"/>
    <col min="2814" max="3036" width="9.1796875" style="15"/>
    <col min="3037" max="3037" width="19.453125" style="15" bestFit="1" customWidth="1"/>
    <col min="3038" max="3038" width="4.1796875" style="15" bestFit="1" customWidth="1"/>
    <col min="3039" max="3039" width="4.26953125" style="15" bestFit="1" customWidth="1"/>
    <col min="3040" max="3040" width="9.54296875" style="15" bestFit="1" customWidth="1"/>
    <col min="3041" max="3041" width="9.1796875" style="15"/>
    <col min="3042" max="3042" width="9.54296875" style="15" bestFit="1" customWidth="1"/>
    <col min="3043" max="3044" width="9.1796875" style="15"/>
    <col min="3045" max="3045" width="9.54296875" style="15" bestFit="1" customWidth="1"/>
    <col min="3046" max="3048" width="9.1796875" style="15"/>
    <col min="3049" max="3049" width="9.54296875" style="15" bestFit="1" customWidth="1"/>
    <col min="3050" max="3053" width="9.1796875" style="15"/>
    <col min="3054" max="3054" width="9.54296875" style="15" bestFit="1" customWidth="1"/>
    <col min="3055" max="3055" width="9.1796875" style="15"/>
    <col min="3056" max="3056" width="11.1796875" style="15" bestFit="1" customWidth="1"/>
    <col min="3057" max="3058" width="12.7265625" style="15" bestFit="1" customWidth="1"/>
    <col min="3059" max="3061" width="9.1796875" style="15"/>
    <col min="3062" max="3062" width="11.1796875" style="15" bestFit="1" customWidth="1"/>
    <col min="3063" max="3063" width="9.1796875" style="15"/>
    <col min="3064" max="3064" width="9" style="15" bestFit="1" customWidth="1"/>
    <col min="3065" max="3065" width="10.1796875" style="15" bestFit="1" customWidth="1"/>
    <col min="3066" max="3066" width="9.1796875" style="15"/>
    <col min="3067" max="3067" width="9.54296875" style="15" bestFit="1" customWidth="1"/>
    <col min="3068" max="3068" width="9.1796875" style="15"/>
    <col min="3069" max="3069" width="9.54296875" style="15" bestFit="1" customWidth="1"/>
    <col min="3070" max="3292" width="9.1796875" style="15"/>
    <col min="3293" max="3293" width="19.453125" style="15" bestFit="1" customWidth="1"/>
    <col min="3294" max="3294" width="4.1796875" style="15" bestFit="1" customWidth="1"/>
    <col min="3295" max="3295" width="4.26953125" style="15" bestFit="1" customWidth="1"/>
    <col min="3296" max="3296" width="9.54296875" style="15" bestFit="1" customWidth="1"/>
    <col min="3297" max="3297" width="9.1796875" style="15"/>
    <col min="3298" max="3298" width="9.54296875" style="15" bestFit="1" customWidth="1"/>
    <col min="3299" max="3300" width="9.1796875" style="15"/>
    <col min="3301" max="3301" width="9.54296875" style="15" bestFit="1" customWidth="1"/>
    <col min="3302" max="3304" width="9.1796875" style="15"/>
    <col min="3305" max="3305" width="9.54296875" style="15" bestFit="1" customWidth="1"/>
    <col min="3306" max="3309" width="9.1796875" style="15"/>
    <col min="3310" max="3310" width="9.54296875" style="15" bestFit="1" customWidth="1"/>
    <col min="3311" max="3311" width="9.1796875" style="15"/>
    <col min="3312" max="3312" width="11.1796875" style="15" bestFit="1" customWidth="1"/>
    <col min="3313" max="3314" width="12.7265625" style="15" bestFit="1" customWidth="1"/>
    <col min="3315" max="3317" width="9.1796875" style="15"/>
    <col min="3318" max="3318" width="11.1796875" style="15" bestFit="1" customWidth="1"/>
    <col min="3319" max="3319" width="9.1796875" style="15"/>
    <col min="3320" max="3320" width="9" style="15" bestFit="1" customWidth="1"/>
    <col min="3321" max="3321" width="10.1796875" style="15" bestFit="1" customWidth="1"/>
    <col min="3322" max="3322" width="9.1796875" style="15"/>
    <col min="3323" max="3323" width="9.54296875" style="15" bestFit="1" customWidth="1"/>
    <col min="3324" max="3324" width="9.1796875" style="15"/>
    <col min="3325" max="3325" width="9.54296875" style="15" bestFit="1" customWidth="1"/>
    <col min="3326" max="3548" width="9.1796875" style="15"/>
    <col min="3549" max="3549" width="19.453125" style="15" bestFit="1" customWidth="1"/>
    <col min="3550" max="3550" width="4.1796875" style="15" bestFit="1" customWidth="1"/>
    <col min="3551" max="3551" width="4.26953125" style="15" bestFit="1" customWidth="1"/>
    <col min="3552" max="3552" width="9.54296875" style="15" bestFit="1" customWidth="1"/>
    <col min="3553" max="3553" width="9.1796875" style="15"/>
    <col min="3554" max="3554" width="9.54296875" style="15" bestFit="1" customWidth="1"/>
    <col min="3555" max="3556" width="9.1796875" style="15"/>
    <col min="3557" max="3557" width="9.54296875" style="15" bestFit="1" customWidth="1"/>
    <col min="3558" max="3560" width="9.1796875" style="15"/>
    <col min="3561" max="3561" width="9.54296875" style="15" bestFit="1" customWidth="1"/>
    <col min="3562" max="3565" width="9.1796875" style="15"/>
    <col min="3566" max="3566" width="9.54296875" style="15" bestFit="1" customWidth="1"/>
    <col min="3567" max="3567" width="9.1796875" style="15"/>
    <col min="3568" max="3568" width="11.1796875" style="15" bestFit="1" customWidth="1"/>
    <col min="3569" max="3570" width="12.7265625" style="15" bestFit="1" customWidth="1"/>
    <col min="3571" max="3573" width="9.1796875" style="15"/>
    <col min="3574" max="3574" width="11.1796875" style="15" bestFit="1" customWidth="1"/>
    <col min="3575" max="3575" width="9.1796875" style="15"/>
    <col min="3576" max="3576" width="9" style="15" bestFit="1" customWidth="1"/>
    <col min="3577" max="3577" width="10.1796875" style="15" bestFit="1" customWidth="1"/>
    <col min="3578" max="3578" width="9.1796875" style="15"/>
    <col min="3579" max="3579" width="9.54296875" style="15" bestFit="1" customWidth="1"/>
    <col min="3580" max="3580" width="9.1796875" style="15"/>
    <col min="3581" max="3581" width="9.54296875" style="15" bestFit="1" customWidth="1"/>
    <col min="3582" max="3804" width="9.1796875" style="15"/>
    <col min="3805" max="3805" width="19.453125" style="15" bestFit="1" customWidth="1"/>
    <col min="3806" max="3806" width="4.1796875" style="15" bestFit="1" customWidth="1"/>
    <col min="3807" max="3807" width="4.26953125" style="15" bestFit="1" customWidth="1"/>
    <col min="3808" max="3808" width="9.54296875" style="15" bestFit="1" customWidth="1"/>
    <col min="3809" max="3809" width="9.1796875" style="15"/>
    <col min="3810" max="3810" width="9.54296875" style="15" bestFit="1" customWidth="1"/>
    <col min="3811" max="3812" width="9.1796875" style="15"/>
    <col min="3813" max="3813" width="9.54296875" style="15" bestFit="1" customWidth="1"/>
    <col min="3814" max="3816" width="9.1796875" style="15"/>
    <col min="3817" max="3817" width="9.54296875" style="15" bestFit="1" customWidth="1"/>
    <col min="3818" max="3821" width="9.1796875" style="15"/>
    <col min="3822" max="3822" width="9.54296875" style="15" bestFit="1" customWidth="1"/>
    <col min="3823" max="3823" width="9.1796875" style="15"/>
    <col min="3824" max="3824" width="11.1796875" style="15" bestFit="1" customWidth="1"/>
    <col min="3825" max="3826" width="12.7265625" style="15" bestFit="1" customWidth="1"/>
    <col min="3827" max="3829" width="9.1796875" style="15"/>
    <col min="3830" max="3830" width="11.1796875" style="15" bestFit="1" customWidth="1"/>
    <col min="3831" max="3831" width="9.1796875" style="15"/>
    <col min="3832" max="3832" width="9" style="15" bestFit="1" customWidth="1"/>
    <col min="3833" max="3833" width="10.1796875" style="15" bestFit="1" customWidth="1"/>
    <col min="3834" max="3834" width="9.1796875" style="15"/>
    <col min="3835" max="3835" width="9.54296875" style="15" bestFit="1" customWidth="1"/>
    <col min="3836" max="3836" width="9.1796875" style="15"/>
    <col min="3837" max="3837" width="9.54296875" style="15" bestFit="1" customWidth="1"/>
    <col min="3838" max="4060" width="9.1796875" style="15"/>
    <col min="4061" max="4061" width="19.453125" style="15" bestFit="1" customWidth="1"/>
    <col min="4062" max="4062" width="4.1796875" style="15" bestFit="1" customWidth="1"/>
    <col min="4063" max="4063" width="4.26953125" style="15" bestFit="1" customWidth="1"/>
    <col min="4064" max="4064" width="9.54296875" style="15" bestFit="1" customWidth="1"/>
    <col min="4065" max="4065" width="9.1796875" style="15"/>
    <col min="4066" max="4066" width="9.54296875" style="15" bestFit="1" customWidth="1"/>
    <col min="4067" max="4068" width="9.1796875" style="15"/>
    <col min="4069" max="4069" width="9.54296875" style="15" bestFit="1" customWidth="1"/>
    <col min="4070" max="4072" width="9.1796875" style="15"/>
    <col min="4073" max="4073" width="9.54296875" style="15" bestFit="1" customWidth="1"/>
    <col min="4074" max="4077" width="9.1796875" style="15"/>
    <col min="4078" max="4078" width="9.54296875" style="15" bestFit="1" customWidth="1"/>
    <col min="4079" max="4079" width="9.1796875" style="15"/>
    <col min="4080" max="4080" width="11.1796875" style="15" bestFit="1" customWidth="1"/>
    <col min="4081" max="4082" width="12.7265625" style="15" bestFit="1" customWidth="1"/>
    <col min="4083" max="4085" width="9.1796875" style="15"/>
    <col min="4086" max="4086" width="11.1796875" style="15" bestFit="1" customWidth="1"/>
    <col min="4087" max="4087" width="9.1796875" style="15"/>
    <col min="4088" max="4088" width="9" style="15" bestFit="1" customWidth="1"/>
    <col min="4089" max="4089" width="10.1796875" style="15" bestFit="1" customWidth="1"/>
    <col min="4090" max="4090" width="9.1796875" style="15"/>
    <col min="4091" max="4091" width="9.54296875" style="15" bestFit="1" customWidth="1"/>
    <col min="4092" max="4092" width="9.1796875" style="15"/>
    <col min="4093" max="4093" width="9.54296875" style="15" bestFit="1" customWidth="1"/>
    <col min="4094" max="4316" width="9.1796875" style="15"/>
    <col min="4317" max="4317" width="19.453125" style="15" bestFit="1" customWidth="1"/>
    <col min="4318" max="4318" width="4.1796875" style="15" bestFit="1" customWidth="1"/>
    <col min="4319" max="4319" width="4.26953125" style="15" bestFit="1" customWidth="1"/>
    <col min="4320" max="4320" width="9.54296875" style="15" bestFit="1" customWidth="1"/>
    <col min="4321" max="4321" width="9.1796875" style="15"/>
    <col min="4322" max="4322" width="9.54296875" style="15" bestFit="1" customWidth="1"/>
    <col min="4323" max="4324" width="9.1796875" style="15"/>
    <col min="4325" max="4325" width="9.54296875" style="15" bestFit="1" customWidth="1"/>
    <col min="4326" max="4328" width="9.1796875" style="15"/>
    <col min="4329" max="4329" width="9.54296875" style="15" bestFit="1" customWidth="1"/>
    <col min="4330" max="4333" width="9.1796875" style="15"/>
    <col min="4334" max="4334" width="9.54296875" style="15" bestFit="1" customWidth="1"/>
    <col min="4335" max="4335" width="9.1796875" style="15"/>
    <col min="4336" max="4336" width="11.1796875" style="15" bestFit="1" customWidth="1"/>
    <col min="4337" max="4338" width="12.7265625" style="15" bestFit="1" customWidth="1"/>
    <col min="4339" max="4341" width="9.1796875" style="15"/>
    <col min="4342" max="4342" width="11.1796875" style="15" bestFit="1" customWidth="1"/>
    <col min="4343" max="4343" width="9.1796875" style="15"/>
    <col min="4344" max="4344" width="9" style="15" bestFit="1" customWidth="1"/>
    <col min="4345" max="4345" width="10.1796875" style="15" bestFit="1" customWidth="1"/>
    <col min="4346" max="4346" width="9.1796875" style="15"/>
    <col min="4347" max="4347" width="9.54296875" style="15" bestFit="1" customWidth="1"/>
    <col min="4348" max="4348" width="9.1796875" style="15"/>
    <col min="4349" max="4349" width="9.54296875" style="15" bestFit="1" customWidth="1"/>
    <col min="4350" max="4572" width="9.1796875" style="15"/>
    <col min="4573" max="4573" width="19.453125" style="15" bestFit="1" customWidth="1"/>
    <col min="4574" max="4574" width="4.1796875" style="15" bestFit="1" customWidth="1"/>
    <col min="4575" max="4575" width="4.26953125" style="15" bestFit="1" customWidth="1"/>
    <col min="4576" max="4576" width="9.54296875" style="15" bestFit="1" customWidth="1"/>
    <col min="4577" max="4577" width="9.1796875" style="15"/>
    <col min="4578" max="4578" width="9.54296875" style="15" bestFit="1" customWidth="1"/>
    <col min="4579" max="4580" width="9.1796875" style="15"/>
    <col min="4581" max="4581" width="9.54296875" style="15" bestFit="1" customWidth="1"/>
    <col min="4582" max="4584" width="9.1796875" style="15"/>
    <col min="4585" max="4585" width="9.54296875" style="15" bestFit="1" customWidth="1"/>
    <col min="4586" max="4589" width="9.1796875" style="15"/>
    <col min="4590" max="4590" width="9.54296875" style="15" bestFit="1" customWidth="1"/>
    <col min="4591" max="4591" width="9.1796875" style="15"/>
    <col min="4592" max="4592" width="11.1796875" style="15" bestFit="1" customWidth="1"/>
    <col min="4593" max="4594" width="12.7265625" style="15" bestFit="1" customWidth="1"/>
    <col min="4595" max="4597" width="9.1796875" style="15"/>
    <col min="4598" max="4598" width="11.1796875" style="15" bestFit="1" customWidth="1"/>
    <col min="4599" max="4599" width="9.1796875" style="15"/>
    <col min="4600" max="4600" width="9" style="15" bestFit="1" customWidth="1"/>
    <col min="4601" max="4601" width="10.1796875" style="15" bestFit="1" customWidth="1"/>
    <col min="4602" max="4602" width="9.1796875" style="15"/>
    <col min="4603" max="4603" width="9.54296875" style="15" bestFit="1" customWidth="1"/>
    <col min="4604" max="4604" width="9.1796875" style="15"/>
    <col min="4605" max="4605" width="9.54296875" style="15" bestFit="1" customWidth="1"/>
    <col min="4606" max="4828" width="9.1796875" style="15"/>
    <col min="4829" max="4829" width="19.453125" style="15" bestFit="1" customWidth="1"/>
    <col min="4830" max="4830" width="4.1796875" style="15" bestFit="1" customWidth="1"/>
    <col min="4831" max="4831" width="4.26953125" style="15" bestFit="1" customWidth="1"/>
    <col min="4832" max="4832" width="9.54296875" style="15" bestFit="1" customWidth="1"/>
    <col min="4833" max="4833" width="9.1796875" style="15"/>
    <col min="4834" max="4834" width="9.54296875" style="15" bestFit="1" customWidth="1"/>
    <col min="4835" max="4836" width="9.1796875" style="15"/>
    <col min="4837" max="4837" width="9.54296875" style="15" bestFit="1" customWidth="1"/>
    <col min="4838" max="4840" width="9.1796875" style="15"/>
    <col min="4841" max="4841" width="9.54296875" style="15" bestFit="1" customWidth="1"/>
    <col min="4842" max="4845" width="9.1796875" style="15"/>
    <col min="4846" max="4846" width="9.54296875" style="15" bestFit="1" customWidth="1"/>
    <col min="4847" max="4847" width="9.1796875" style="15"/>
    <col min="4848" max="4848" width="11.1796875" style="15" bestFit="1" customWidth="1"/>
    <col min="4849" max="4850" width="12.7265625" style="15" bestFit="1" customWidth="1"/>
    <col min="4851" max="4853" width="9.1796875" style="15"/>
    <col min="4854" max="4854" width="11.1796875" style="15" bestFit="1" customWidth="1"/>
    <col min="4855" max="4855" width="9.1796875" style="15"/>
    <col min="4856" max="4856" width="9" style="15" bestFit="1" customWidth="1"/>
    <col min="4857" max="4857" width="10.1796875" style="15" bestFit="1" customWidth="1"/>
    <col min="4858" max="4858" width="9.1796875" style="15"/>
    <col min="4859" max="4859" width="9.54296875" style="15" bestFit="1" customWidth="1"/>
    <col min="4860" max="4860" width="9.1796875" style="15"/>
    <col min="4861" max="4861" width="9.54296875" style="15" bestFit="1" customWidth="1"/>
    <col min="4862" max="5084" width="9.1796875" style="15"/>
    <col min="5085" max="5085" width="19.453125" style="15" bestFit="1" customWidth="1"/>
    <col min="5086" max="5086" width="4.1796875" style="15" bestFit="1" customWidth="1"/>
    <col min="5087" max="5087" width="4.26953125" style="15" bestFit="1" customWidth="1"/>
    <col min="5088" max="5088" width="9.54296875" style="15" bestFit="1" customWidth="1"/>
    <col min="5089" max="5089" width="9.1796875" style="15"/>
    <col min="5090" max="5090" width="9.54296875" style="15" bestFit="1" customWidth="1"/>
    <col min="5091" max="5092" width="9.1796875" style="15"/>
    <col min="5093" max="5093" width="9.54296875" style="15" bestFit="1" customWidth="1"/>
    <col min="5094" max="5096" width="9.1796875" style="15"/>
    <col min="5097" max="5097" width="9.54296875" style="15" bestFit="1" customWidth="1"/>
    <col min="5098" max="5101" width="9.1796875" style="15"/>
    <col min="5102" max="5102" width="9.54296875" style="15" bestFit="1" customWidth="1"/>
    <col min="5103" max="5103" width="9.1796875" style="15"/>
    <col min="5104" max="5104" width="11.1796875" style="15" bestFit="1" customWidth="1"/>
    <col min="5105" max="5106" width="12.7265625" style="15" bestFit="1" customWidth="1"/>
    <col min="5107" max="5109" width="9.1796875" style="15"/>
    <col min="5110" max="5110" width="11.1796875" style="15" bestFit="1" customWidth="1"/>
    <col min="5111" max="5111" width="9.1796875" style="15"/>
    <col min="5112" max="5112" width="9" style="15" bestFit="1" customWidth="1"/>
    <col min="5113" max="5113" width="10.1796875" style="15" bestFit="1" customWidth="1"/>
    <col min="5114" max="5114" width="9.1796875" style="15"/>
    <col min="5115" max="5115" width="9.54296875" style="15" bestFit="1" customWidth="1"/>
    <col min="5116" max="5116" width="9.1796875" style="15"/>
    <col min="5117" max="5117" width="9.54296875" style="15" bestFit="1" customWidth="1"/>
    <col min="5118" max="5340" width="9.1796875" style="15"/>
    <col min="5341" max="5341" width="19.453125" style="15" bestFit="1" customWidth="1"/>
    <col min="5342" max="5342" width="4.1796875" style="15" bestFit="1" customWidth="1"/>
    <col min="5343" max="5343" width="4.26953125" style="15" bestFit="1" customWidth="1"/>
    <col min="5344" max="5344" width="9.54296875" style="15" bestFit="1" customWidth="1"/>
    <col min="5345" max="5345" width="9.1796875" style="15"/>
    <col min="5346" max="5346" width="9.54296875" style="15" bestFit="1" customWidth="1"/>
    <col min="5347" max="5348" width="9.1796875" style="15"/>
    <col min="5349" max="5349" width="9.54296875" style="15" bestFit="1" customWidth="1"/>
    <col min="5350" max="5352" width="9.1796875" style="15"/>
    <col min="5353" max="5353" width="9.54296875" style="15" bestFit="1" customWidth="1"/>
    <col min="5354" max="5357" width="9.1796875" style="15"/>
    <col min="5358" max="5358" width="9.54296875" style="15" bestFit="1" customWidth="1"/>
    <col min="5359" max="5359" width="9.1796875" style="15"/>
    <col min="5360" max="5360" width="11.1796875" style="15" bestFit="1" customWidth="1"/>
    <col min="5361" max="5362" width="12.7265625" style="15" bestFit="1" customWidth="1"/>
    <col min="5363" max="5365" width="9.1796875" style="15"/>
    <col min="5366" max="5366" width="11.1796875" style="15" bestFit="1" customWidth="1"/>
    <col min="5367" max="5367" width="9.1796875" style="15"/>
    <col min="5368" max="5368" width="9" style="15" bestFit="1" customWidth="1"/>
    <col min="5369" max="5369" width="10.1796875" style="15" bestFit="1" customWidth="1"/>
    <col min="5370" max="5370" width="9.1796875" style="15"/>
    <col min="5371" max="5371" width="9.54296875" style="15" bestFit="1" customWidth="1"/>
    <col min="5372" max="5372" width="9.1796875" style="15"/>
    <col min="5373" max="5373" width="9.54296875" style="15" bestFit="1" customWidth="1"/>
    <col min="5374" max="5596" width="9.1796875" style="15"/>
    <col min="5597" max="5597" width="19.453125" style="15" bestFit="1" customWidth="1"/>
    <col min="5598" max="5598" width="4.1796875" style="15" bestFit="1" customWidth="1"/>
    <col min="5599" max="5599" width="4.26953125" style="15" bestFit="1" customWidth="1"/>
    <col min="5600" max="5600" width="9.54296875" style="15" bestFit="1" customWidth="1"/>
    <col min="5601" max="5601" width="9.1796875" style="15"/>
    <col min="5602" max="5602" width="9.54296875" style="15" bestFit="1" customWidth="1"/>
    <col min="5603" max="5604" width="9.1796875" style="15"/>
    <col min="5605" max="5605" width="9.54296875" style="15" bestFit="1" customWidth="1"/>
    <col min="5606" max="5608" width="9.1796875" style="15"/>
    <col min="5609" max="5609" width="9.54296875" style="15" bestFit="1" customWidth="1"/>
    <col min="5610" max="5613" width="9.1796875" style="15"/>
    <col min="5614" max="5614" width="9.54296875" style="15" bestFit="1" customWidth="1"/>
    <col min="5615" max="5615" width="9.1796875" style="15"/>
    <col min="5616" max="5616" width="11.1796875" style="15" bestFit="1" customWidth="1"/>
    <col min="5617" max="5618" width="12.7265625" style="15" bestFit="1" customWidth="1"/>
    <col min="5619" max="5621" width="9.1796875" style="15"/>
    <col min="5622" max="5622" width="11.1796875" style="15" bestFit="1" customWidth="1"/>
    <col min="5623" max="5623" width="9.1796875" style="15"/>
    <col min="5624" max="5624" width="9" style="15" bestFit="1" customWidth="1"/>
    <col min="5625" max="5625" width="10.1796875" style="15" bestFit="1" customWidth="1"/>
    <col min="5626" max="5626" width="9.1796875" style="15"/>
    <col min="5627" max="5627" width="9.54296875" style="15" bestFit="1" customWidth="1"/>
    <col min="5628" max="5628" width="9.1796875" style="15"/>
    <col min="5629" max="5629" width="9.54296875" style="15" bestFit="1" customWidth="1"/>
    <col min="5630" max="5852" width="9.1796875" style="15"/>
    <col min="5853" max="5853" width="19.453125" style="15" bestFit="1" customWidth="1"/>
    <col min="5854" max="5854" width="4.1796875" style="15" bestFit="1" customWidth="1"/>
    <col min="5855" max="5855" width="4.26953125" style="15" bestFit="1" customWidth="1"/>
    <col min="5856" max="5856" width="9.54296875" style="15" bestFit="1" customWidth="1"/>
    <col min="5857" max="5857" width="9.1796875" style="15"/>
    <col min="5858" max="5858" width="9.54296875" style="15" bestFit="1" customWidth="1"/>
    <col min="5859" max="5860" width="9.1796875" style="15"/>
    <col min="5861" max="5861" width="9.54296875" style="15" bestFit="1" customWidth="1"/>
    <col min="5862" max="5864" width="9.1796875" style="15"/>
    <col min="5865" max="5865" width="9.54296875" style="15" bestFit="1" customWidth="1"/>
    <col min="5866" max="5869" width="9.1796875" style="15"/>
    <col min="5870" max="5870" width="9.54296875" style="15" bestFit="1" customWidth="1"/>
    <col min="5871" max="5871" width="9.1796875" style="15"/>
    <col min="5872" max="5872" width="11.1796875" style="15" bestFit="1" customWidth="1"/>
    <col min="5873" max="5874" width="12.7265625" style="15" bestFit="1" customWidth="1"/>
    <col min="5875" max="5877" width="9.1796875" style="15"/>
    <col min="5878" max="5878" width="11.1796875" style="15" bestFit="1" customWidth="1"/>
    <col min="5879" max="5879" width="9.1796875" style="15"/>
    <col min="5880" max="5880" width="9" style="15" bestFit="1" customWidth="1"/>
    <col min="5881" max="5881" width="10.1796875" style="15" bestFit="1" customWidth="1"/>
    <col min="5882" max="5882" width="9.1796875" style="15"/>
    <col min="5883" max="5883" width="9.54296875" style="15" bestFit="1" customWidth="1"/>
    <col min="5884" max="5884" width="9.1796875" style="15"/>
    <col min="5885" max="5885" width="9.54296875" style="15" bestFit="1" customWidth="1"/>
    <col min="5886" max="6108" width="9.1796875" style="15"/>
    <col min="6109" max="6109" width="19.453125" style="15" bestFit="1" customWidth="1"/>
    <col min="6110" max="6110" width="4.1796875" style="15" bestFit="1" customWidth="1"/>
    <col min="6111" max="6111" width="4.26953125" style="15" bestFit="1" customWidth="1"/>
    <col min="6112" max="6112" width="9.54296875" style="15" bestFit="1" customWidth="1"/>
    <col min="6113" max="6113" width="9.1796875" style="15"/>
    <col min="6114" max="6114" width="9.54296875" style="15" bestFit="1" customWidth="1"/>
    <col min="6115" max="6116" width="9.1796875" style="15"/>
    <col min="6117" max="6117" width="9.54296875" style="15" bestFit="1" customWidth="1"/>
    <col min="6118" max="6120" width="9.1796875" style="15"/>
    <col min="6121" max="6121" width="9.54296875" style="15" bestFit="1" customWidth="1"/>
    <col min="6122" max="6125" width="9.1796875" style="15"/>
    <col min="6126" max="6126" width="9.54296875" style="15" bestFit="1" customWidth="1"/>
    <col min="6127" max="6127" width="9.1796875" style="15"/>
    <col min="6128" max="6128" width="11.1796875" style="15" bestFit="1" customWidth="1"/>
    <col min="6129" max="6130" width="12.7265625" style="15" bestFit="1" customWidth="1"/>
    <col min="6131" max="6133" width="9.1796875" style="15"/>
    <col min="6134" max="6134" width="11.1796875" style="15" bestFit="1" customWidth="1"/>
    <col min="6135" max="6135" width="9.1796875" style="15"/>
    <col min="6136" max="6136" width="9" style="15" bestFit="1" customWidth="1"/>
    <col min="6137" max="6137" width="10.1796875" style="15" bestFit="1" customWidth="1"/>
    <col min="6138" max="6138" width="9.1796875" style="15"/>
    <col min="6139" max="6139" width="9.54296875" style="15" bestFit="1" customWidth="1"/>
    <col min="6140" max="6140" width="9.1796875" style="15"/>
    <col min="6141" max="6141" width="9.54296875" style="15" bestFit="1" customWidth="1"/>
    <col min="6142" max="6364" width="9.1796875" style="15"/>
    <col min="6365" max="6365" width="19.453125" style="15" bestFit="1" customWidth="1"/>
    <col min="6366" max="6366" width="4.1796875" style="15" bestFit="1" customWidth="1"/>
    <col min="6367" max="6367" width="4.26953125" style="15" bestFit="1" customWidth="1"/>
    <col min="6368" max="6368" width="9.54296875" style="15" bestFit="1" customWidth="1"/>
    <col min="6369" max="6369" width="9.1796875" style="15"/>
    <col min="6370" max="6370" width="9.54296875" style="15" bestFit="1" customWidth="1"/>
    <col min="6371" max="6372" width="9.1796875" style="15"/>
    <col min="6373" max="6373" width="9.54296875" style="15" bestFit="1" customWidth="1"/>
    <col min="6374" max="6376" width="9.1796875" style="15"/>
    <col min="6377" max="6377" width="9.54296875" style="15" bestFit="1" customWidth="1"/>
    <col min="6378" max="6381" width="9.1796875" style="15"/>
    <col min="6382" max="6382" width="9.54296875" style="15" bestFit="1" customWidth="1"/>
    <col min="6383" max="6383" width="9.1796875" style="15"/>
    <col min="6384" max="6384" width="11.1796875" style="15" bestFit="1" customWidth="1"/>
    <col min="6385" max="6386" width="12.7265625" style="15" bestFit="1" customWidth="1"/>
    <col min="6387" max="6389" width="9.1796875" style="15"/>
    <col min="6390" max="6390" width="11.1796875" style="15" bestFit="1" customWidth="1"/>
    <col min="6391" max="6391" width="9.1796875" style="15"/>
    <col min="6392" max="6392" width="9" style="15" bestFit="1" customWidth="1"/>
    <col min="6393" max="6393" width="10.1796875" style="15" bestFit="1" customWidth="1"/>
    <col min="6394" max="6394" width="9.1796875" style="15"/>
    <col min="6395" max="6395" width="9.54296875" style="15" bestFit="1" customWidth="1"/>
    <col min="6396" max="6396" width="9.1796875" style="15"/>
    <col min="6397" max="6397" width="9.54296875" style="15" bestFit="1" customWidth="1"/>
    <col min="6398" max="6620" width="9.1796875" style="15"/>
    <col min="6621" max="6621" width="19.453125" style="15" bestFit="1" customWidth="1"/>
    <col min="6622" max="6622" width="4.1796875" style="15" bestFit="1" customWidth="1"/>
    <col min="6623" max="6623" width="4.26953125" style="15" bestFit="1" customWidth="1"/>
    <col min="6624" max="6624" width="9.54296875" style="15" bestFit="1" customWidth="1"/>
    <col min="6625" max="6625" width="9.1796875" style="15"/>
    <col min="6626" max="6626" width="9.54296875" style="15" bestFit="1" customWidth="1"/>
    <col min="6627" max="6628" width="9.1796875" style="15"/>
    <col min="6629" max="6629" width="9.54296875" style="15" bestFit="1" customWidth="1"/>
    <col min="6630" max="6632" width="9.1796875" style="15"/>
    <col min="6633" max="6633" width="9.54296875" style="15" bestFit="1" customWidth="1"/>
    <col min="6634" max="6637" width="9.1796875" style="15"/>
    <col min="6638" max="6638" width="9.54296875" style="15" bestFit="1" customWidth="1"/>
    <col min="6639" max="6639" width="9.1796875" style="15"/>
    <col min="6640" max="6640" width="11.1796875" style="15" bestFit="1" customWidth="1"/>
    <col min="6641" max="6642" width="12.7265625" style="15" bestFit="1" customWidth="1"/>
    <col min="6643" max="6645" width="9.1796875" style="15"/>
    <col min="6646" max="6646" width="11.1796875" style="15" bestFit="1" customWidth="1"/>
    <col min="6647" max="6647" width="9.1796875" style="15"/>
    <col min="6648" max="6648" width="9" style="15" bestFit="1" customWidth="1"/>
    <col min="6649" max="6649" width="10.1796875" style="15" bestFit="1" customWidth="1"/>
    <col min="6650" max="6650" width="9.1796875" style="15"/>
    <col min="6651" max="6651" width="9.54296875" style="15" bestFit="1" customWidth="1"/>
    <col min="6652" max="6652" width="9.1796875" style="15"/>
    <col min="6653" max="6653" width="9.54296875" style="15" bestFit="1" customWidth="1"/>
    <col min="6654" max="6876" width="9.1796875" style="15"/>
    <col min="6877" max="6877" width="19.453125" style="15" bestFit="1" customWidth="1"/>
    <col min="6878" max="6878" width="4.1796875" style="15" bestFit="1" customWidth="1"/>
    <col min="6879" max="6879" width="4.26953125" style="15" bestFit="1" customWidth="1"/>
    <col min="6880" max="6880" width="9.54296875" style="15" bestFit="1" customWidth="1"/>
    <col min="6881" max="6881" width="9.1796875" style="15"/>
    <col min="6882" max="6882" width="9.54296875" style="15" bestFit="1" customWidth="1"/>
    <col min="6883" max="6884" width="9.1796875" style="15"/>
    <col min="6885" max="6885" width="9.54296875" style="15" bestFit="1" customWidth="1"/>
    <col min="6886" max="6888" width="9.1796875" style="15"/>
    <col min="6889" max="6889" width="9.54296875" style="15" bestFit="1" customWidth="1"/>
    <col min="6890" max="6893" width="9.1796875" style="15"/>
    <col min="6894" max="6894" width="9.54296875" style="15" bestFit="1" customWidth="1"/>
    <col min="6895" max="6895" width="9.1796875" style="15"/>
    <col min="6896" max="6896" width="11.1796875" style="15" bestFit="1" customWidth="1"/>
    <col min="6897" max="6898" width="12.7265625" style="15" bestFit="1" customWidth="1"/>
    <col min="6899" max="6901" width="9.1796875" style="15"/>
    <col min="6902" max="6902" width="11.1796875" style="15" bestFit="1" customWidth="1"/>
    <col min="6903" max="6903" width="9.1796875" style="15"/>
    <col min="6904" max="6904" width="9" style="15" bestFit="1" customWidth="1"/>
    <col min="6905" max="6905" width="10.1796875" style="15" bestFit="1" customWidth="1"/>
    <col min="6906" max="6906" width="9.1796875" style="15"/>
    <col min="6907" max="6907" width="9.54296875" style="15" bestFit="1" customWidth="1"/>
    <col min="6908" max="6908" width="9.1796875" style="15"/>
    <col min="6909" max="6909" width="9.54296875" style="15" bestFit="1" customWidth="1"/>
    <col min="6910" max="7132" width="9.1796875" style="15"/>
    <col min="7133" max="7133" width="19.453125" style="15" bestFit="1" customWidth="1"/>
    <col min="7134" max="7134" width="4.1796875" style="15" bestFit="1" customWidth="1"/>
    <col min="7135" max="7135" width="4.26953125" style="15" bestFit="1" customWidth="1"/>
    <col min="7136" max="7136" width="9.54296875" style="15" bestFit="1" customWidth="1"/>
    <col min="7137" max="7137" width="9.1796875" style="15"/>
    <col min="7138" max="7138" width="9.54296875" style="15" bestFit="1" customWidth="1"/>
    <col min="7139" max="7140" width="9.1796875" style="15"/>
    <col min="7141" max="7141" width="9.54296875" style="15" bestFit="1" customWidth="1"/>
    <col min="7142" max="7144" width="9.1796875" style="15"/>
    <col min="7145" max="7145" width="9.54296875" style="15" bestFit="1" customWidth="1"/>
    <col min="7146" max="7149" width="9.1796875" style="15"/>
    <col min="7150" max="7150" width="9.54296875" style="15" bestFit="1" customWidth="1"/>
    <col min="7151" max="7151" width="9.1796875" style="15"/>
    <col min="7152" max="7152" width="11.1796875" style="15" bestFit="1" customWidth="1"/>
    <col min="7153" max="7154" width="12.7265625" style="15" bestFit="1" customWidth="1"/>
    <col min="7155" max="7157" width="9.1796875" style="15"/>
    <col min="7158" max="7158" width="11.1796875" style="15" bestFit="1" customWidth="1"/>
    <col min="7159" max="7159" width="9.1796875" style="15"/>
    <col min="7160" max="7160" width="9" style="15" bestFit="1" customWidth="1"/>
    <col min="7161" max="7161" width="10.1796875" style="15" bestFit="1" customWidth="1"/>
    <col min="7162" max="7162" width="9.1796875" style="15"/>
    <col min="7163" max="7163" width="9.54296875" style="15" bestFit="1" customWidth="1"/>
    <col min="7164" max="7164" width="9.1796875" style="15"/>
    <col min="7165" max="7165" width="9.54296875" style="15" bestFit="1" customWidth="1"/>
    <col min="7166" max="7388" width="9.1796875" style="15"/>
    <col min="7389" max="7389" width="19.453125" style="15" bestFit="1" customWidth="1"/>
    <col min="7390" max="7390" width="4.1796875" style="15" bestFit="1" customWidth="1"/>
    <col min="7391" max="7391" width="4.26953125" style="15" bestFit="1" customWidth="1"/>
    <col min="7392" max="7392" width="9.54296875" style="15" bestFit="1" customWidth="1"/>
    <col min="7393" max="7393" width="9.1796875" style="15"/>
    <col min="7394" max="7394" width="9.54296875" style="15" bestFit="1" customWidth="1"/>
    <col min="7395" max="7396" width="9.1796875" style="15"/>
    <col min="7397" max="7397" width="9.54296875" style="15" bestFit="1" customWidth="1"/>
    <col min="7398" max="7400" width="9.1796875" style="15"/>
    <col min="7401" max="7401" width="9.54296875" style="15" bestFit="1" customWidth="1"/>
    <col min="7402" max="7405" width="9.1796875" style="15"/>
    <col min="7406" max="7406" width="9.54296875" style="15" bestFit="1" customWidth="1"/>
    <col min="7407" max="7407" width="9.1796875" style="15"/>
    <col min="7408" max="7408" width="11.1796875" style="15" bestFit="1" customWidth="1"/>
    <col min="7409" max="7410" width="12.7265625" style="15" bestFit="1" customWidth="1"/>
    <col min="7411" max="7413" width="9.1796875" style="15"/>
    <col min="7414" max="7414" width="11.1796875" style="15" bestFit="1" customWidth="1"/>
    <col min="7415" max="7415" width="9.1796875" style="15"/>
    <col min="7416" max="7416" width="9" style="15" bestFit="1" customWidth="1"/>
    <col min="7417" max="7417" width="10.1796875" style="15" bestFit="1" customWidth="1"/>
    <col min="7418" max="7418" width="9.1796875" style="15"/>
    <col min="7419" max="7419" width="9.54296875" style="15" bestFit="1" customWidth="1"/>
    <col min="7420" max="7420" width="9.1796875" style="15"/>
    <col min="7421" max="7421" width="9.54296875" style="15" bestFit="1" customWidth="1"/>
    <col min="7422" max="7644" width="9.1796875" style="15"/>
    <col min="7645" max="7645" width="19.453125" style="15" bestFit="1" customWidth="1"/>
    <col min="7646" max="7646" width="4.1796875" style="15" bestFit="1" customWidth="1"/>
    <col min="7647" max="7647" width="4.26953125" style="15" bestFit="1" customWidth="1"/>
    <col min="7648" max="7648" width="9.54296875" style="15" bestFit="1" customWidth="1"/>
    <col min="7649" max="7649" width="9.1796875" style="15"/>
    <col min="7650" max="7650" width="9.54296875" style="15" bestFit="1" customWidth="1"/>
    <col min="7651" max="7652" width="9.1796875" style="15"/>
    <col min="7653" max="7653" width="9.54296875" style="15" bestFit="1" customWidth="1"/>
    <col min="7654" max="7656" width="9.1796875" style="15"/>
    <col min="7657" max="7657" width="9.54296875" style="15" bestFit="1" customWidth="1"/>
    <col min="7658" max="7661" width="9.1796875" style="15"/>
    <col min="7662" max="7662" width="9.54296875" style="15" bestFit="1" customWidth="1"/>
    <col min="7663" max="7663" width="9.1796875" style="15"/>
    <col min="7664" max="7664" width="11.1796875" style="15" bestFit="1" customWidth="1"/>
    <col min="7665" max="7666" width="12.7265625" style="15" bestFit="1" customWidth="1"/>
    <col min="7667" max="7669" width="9.1796875" style="15"/>
    <col min="7670" max="7670" width="11.1796875" style="15" bestFit="1" customWidth="1"/>
    <col min="7671" max="7671" width="9.1796875" style="15"/>
    <col min="7672" max="7672" width="9" style="15" bestFit="1" customWidth="1"/>
    <col min="7673" max="7673" width="10.1796875" style="15" bestFit="1" customWidth="1"/>
    <col min="7674" max="7674" width="9.1796875" style="15"/>
    <col min="7675" max="7675" width="9.54296875" style="15" bestFit="1" customWidth="1"/>
    <col min="7676" max="7676" width="9.1796875" style="15"/>
    <col min="7677" max="7677" width="9.54296875" style="15" bestFit="1" customWidth="1"/>
    <col min="7678" max="7900" width="9.1796875" style="15"/>
    <col min="7901" max="7901" width="19.453125" style="15" bestFit="1" customWidth="1"/>
    <col min="7902" max="7902" width="4.1796875" style="15" bestFit="1" customWidth="1"/>
    <col min="7903" max="7903" width="4.26953125" style="15" bestFit="1" customWidth="1"/>
    <col min="7904" max="7904" width="9.54296875" style="15" bestFit="1" customWidth="1"/>
    <col min="7905" max="7905" width="9.1796875" style="15"/>
    <col min="7906" max="7906" width="9.54296875" style="15" bestFit="1" customWidth="1"/>
    <col min="7907" max="7908" width="9.1796875" style="15"/>
    <col min="7909" max="7909" width="9.54296875" style="15" bestFit="1" customWidth="1"/>
    <col min="7910" max="7912" width="9.1796875" style="15"/>
    <col min="7913" max="7913" width="9.54296875" style="15" bestFit="1" customWidth="1"/>
    <col min="7914" max="7917" width="9.1796875" style="15"/>
    <col min="7918" max="7918" width="9.54296875" style="15" bestFit="1" customWidth="1"/>
    <col min="7919" max="7919" width="9.1796875" style="15"/>
    <col min="7920" max="7920" width="11.1796875" style="15" bestFit="1" customWidth="1"/>
    <col min="7921" max="7922" width="12.7265625" style="15" bestFit="1" customWidth="1"/>
    <col min="7923" max="7925" width="9.1796875" style="15"/>
    <col min="7926" max="7926" width="11.1796875" style="15" bestFit="1" customWidth="1"/>
    <col min="7927" max="7927" width="9.1796875" style="15"/>
    <col min="7928" max="7928" width="9" style="15" bestFit="1" customWidth="1"/>
    <col min="7929" max="7929" width="10.1796875" style="15" bestFit="1" customWidth="1"/>
    <col min="7930" max="7930" width="9.1796875" style="15"/>
    <col min="7931" max="7931" width="9.54296875" style="15" bestFit="1" customWidth="1"/>
    <col min="7932" max="7932" width="9.1796875" style="15"/>
    <col min="7933" max="7933" width="9.54296875" style="15" bestFit="1" customWidth="1"/>
    <col min="7934" max="8156" width="9.1796875" style="15"/>
    <col min="8157" max="8157" width="19.453125" style="15" bestFit="1" customWidth="1"/>
    <col min="8158" max="8158" width="4.1796875" style="15" bestFit="1" customWidth="1"/>
    <col min="8159" max="8159" width="4.26953125" style="15" bestFit="1" customWidth="1"/>
    <col min="8160" max="8160" width="9.54296875" style="15" bestFit="1" customWidth="1"/>
    <col min="8161" max="8161" width="9.1796875" style="15"/>
    <col min="8162" max="8162" width="9.54296875" style="15" bestFit="1" customWidth="1"/>
    <col min="8163" max="8164" width="9.1796875" style="15"/>
    <col min="8165" max="8165" width="9.54296875" style="15" bestFit="1" customWidth="1"/>
    <col min="8166" max="8168" width="9.1796875" style="15"/>
    <col min="8169" max="8169" width="9.54296875" style="15" bestFit="1" customWidth="1"/>
    <col min="8170" max="8173" width="9.1796875" style="15"/>
    <col min="8174" max="8174" width="9.54296875" style="15" bestFit="1" customWidth="1"/>
    <col min="8175" max="8175" width="9.1796875" style="15"/>
    <col min="8176" max="8176" width="11.1796875" style="15" bestFit="1" customWidth="1"/>
    <col min="8177" max="8178" width="12.7265625" style="15" bestFit="1" customWidth="1"/>
    <col min="8179" max="8181" width="9.1796875" style="15"/>
    <col min="8182" max="8182" width="11.1796875" style="15" bestFit="1" customWidth="1"/>
    <col min="8183" max="8183" width="9.1796875" style="15"/>
    <col min="8184" max="8184" width="9" style="15" bestFit="1" customWidth="1"/>
    <col min="8185" max="8185" width="10.1796875" style="15" bestFit="1" customWidth="1"/>
    <col min="8186" max="8186" width="9.1796875" style="15"/>
    <col min="8187" max="8187" width="9.54296875" style="15" bestFit="1" customWidth="1"/>
    <col min="8188" max="8188" width="9.1796875" style="15"/>
    <col min="8189" max="8189" width="9.54296875" style="15" bestFit="1" customWidth="1"/>
    <col min="8190" max="8412" width="9.1796875" style="15"/>
    <col min="8413" max="8413" width="19.453125" style="15" bestFit="1" customWidth="1"/>
    <col min="8414" max="8414" width="4.1796875" style="15" bestFit="1" customWidth="1"/>
    <col min="8415" max="8415" width="4.26953125" style="15" bestFit="1" customWidth="1"/>
    <col min="8416" max="8416" width="9.54296875" style="15" bestFit="1" customWidth="1"/>
    <col min="8417" max="8417" width="9.1796875" style="15"/>
    <col min="8418" max="8418" width="9.54296875" style="15" bestFit="1" customWidth="1"/>
    <col min="8419" max="8420" width="9.1796875" style="15"/>
    <col min="8421" max="8421" width="9.54296875" style="15" bestFit="1" customWidth="1"/>
    <col min="8422" max="8424" width="9.1796875" style="15"/>
    <col min="8425" max="8425" width="9.54296875" style="15" bestFit="1" customWidth="1"/>
    <col min="8426" max="8429" width="9.1796875" style="15"/>
    <col min="8430" max="8430" width="9.54296875" style="15" bestFit="1" customWidth="1"/>
    <col min="8431" max="8431" width="9.1796875" style="15"/>
    <col min="8432" max="8432" width="11.1796875" style="15" bestFit="1" customWidth="1"/>
    <col min="8433" max="8434" width="12.7265625" style="15" bestFit="1" customWidth="1"/>
    <col min="8435" max="8437" width="9.1796875" style="15"/>
    <col min="8438" max="8438" width="11.1796875" style="15" bestFit="1" customWidth="1"/>
    <col min="8439" max="8439" width="9.1796875" style="15"/>
    <col min="8440" max="8440" width="9" style="15" bestFit="1" customWidth="1"/>
    <col min="8441" max="8441" width="10.1796875" style="15" bestFit="1" customWidth="1"/>
    <col min="8442" max="8442" width="9.1796875" style="15"/>
    <col min="8443" max="8443" width="9.54296875" style="15" bestFit="1" customWidth="1"/>
    <col min="8444" max="8444" width="9.1796875" style="15"/>
    <col min="8445" max="8445" width="9.54296875" style="15" bestFit="1" customWidth="1"/>
    <col min="8446" max="8668" width="9.1796875" style="15"/>
    <col min="8669" max="8669" width="19.453125" style="15" bestFit="1" customWidth="1"/>
    <col min="8670" max="8670" width="4.1796875" style="15" bestFit="1" customWidth="1"/>
    <col min="8671" max="8671" width="4.26953125" style="15" bestFit="1" customWidth="1"/>
    <col min="8672" max="8672" width="9.54296875" style="15" bestFit="1" customWidth="1"/>
    <col min="8673" max="8673" width="9.1796875" style="15"/>
    <col min="8674" max="8674" width="9.54296875" style="15" bestFit="1" customWidth="1"/>
    <col min="8675" max="8676" width="9.1796875" style="15"/>
    <col min="8677" max="8677" width="9.54296875" style="15" bestFit="1" customWidth="1"/>
    <col min="8678" max="8680" width="9.1796875" style="15"/>
    <col min="8681" max="8681" width="9.54296875" style="15" bestFit="1" customWidth="1"/>
    <col min="8682" max="8685" width="9.1796875" style="15"/>
    <col min="8686" max="8686" width="9.54296875" style="15" bestFit="1" customWidth="1"/>
    <col min="8687" max="8687" width="9.1796875" style="15"/>
    <col min="8688" max="8688" width="11.1796875" style="15" bestFit="1" customWidth="1"/>
    <col min="8689" max="8690" width="12.7265625" style="15" bestFit="1" customWidth="1"/>
    <col min="8691" max="8693" width="9.1796875" style="15"/>
    <col min="8694" max="8694" width="11.1796875" style="15" bestFit="1" customWidth="1"/>
    <col min="8695" max="8695" width="9.1796875" style="15"/>
    <col min="8696" max="8696" width="9" style="15" bestFit="1" customWidth="1"/>
    <col min="8697" max="8697" width="10.1796875" style="15" bestFit="1" customWidth="1"/>
    <col min="8698" max="8698" width="9.1796875" style="15"/>
    <col min="8699" max="8699" width="9.54296875" style="15" bestFit="1" customWidth="1"/>
    <col min="8700" max="8700" width="9.1796875" style="15"/>
    <col min="8701" max="8701" width="9.54296875" style="15" bestFit="1" customWidth="1"/>
    <col min="8702" max="8924" width="9.1796875" style="15"/>
    <col min="8925" max="8925" width="19.453125" style="15" bestFit="1" customWidth="1"/>
    <col min="8926" max="8926" width="4.1796875" style="15" bestFit="1" customWidth="1"/>
    <col min="8927" max="8927" width="4.26953125" style="15" bestFit="1" customWidth="1"/>
    <col min="8928" max="8928" width="9.54296875" style="15" bestFit="1" customWidth="1"/>
    <col min="8929" max="8929" width="9.1796875" style="15"/>
    <col min="8930" max="8930" width="9.54296875" style="15" bestFit="1" customWidth="1"/>
    <col min="8931" max="8932" width="9.1796875" style="15"/>
    <col min="8933" max="8933" width="9.54296875" style="15" bestFit="1" customWidth="1"/>
    <col min="8934" max="8936" width="9.1796875" style="15"/>
    <col min="8937" max="8937" width="9.54296875" style="15" bestFit="1" customWidth="1"/>
    <col min="8938" max="8941" width="9.1796875" style="15"/>
    <col min="8942" max="8942" width="9.54296875" style="15" bestFit="1" customWidth="1"/>
    <col min="8943" max="8943" width="9.1796875" style="15"/>
    <col min="8944" max="8944" width="11.1796875" style="15" bestFit="1" customWidth="1"/>
    <col min="8945" max="8946" width="12.7265625" style="15" bestFit="1" customWidth="1"/>
    <col min="8947" max="8949" width="9.1796875" style="15"/>
    <col min="8950" max="8950" width="11.1796875" style="15" bestFit="1" customWidth="1"/>
    <col min="8951" max="8951" width="9.1796875" style="15"/>
    <col min="8952" max="8952" width="9" style="15" bestFit="1" customWidth="1"/>
    <col min="8953" max="8953" width="10.1796875" style="15" bestFit="1" customWidth="1"/>
    <col min="8954" max="8954" width="9.1796875" style="15"/>
    <col min="8955" max="8955" width="9.54296875" style="15" bestFit="1" customWidth="1"/>
    <col min="8956" max="8956" width="9.1796875" style="15"/>
    <col min="8957" max="8957" width="9.54296875" style="15" bestFit="1" customWidth="1"/>
    <col min="8958" max="9180" width="9.1796875" style="15"/>
    <col min="9181" max="9181" width="19.453125" style="15" bestFit="1" customWidth="1"/>
    <col min="9182" max="9182" width="4.1796875" style="15" bestFit="1" customWidth="1"/>
    <col min="9183" max="9183" width="4.26953125" style="15" bestFit="1" customWidth="1"/>
    <col min="9184" max="9184" width="9.54296875" style="15" bestFit="1" customWidth="1"/>
    <col min="9185" max="9185" width="9.1796875" style="15"/>
    <col min="9186" max="9186" width="9.54296875" style="15" bestFit="1" customWidth="1"/>
    <col min="9187" max="9188" width="9.1796875" style="15"/>
    <col min="9189" max="9189" width="9.54296875" style="15" bestFit="1" customWidth="1"/>
    <col min="9190" max="9192" width="9.1796875" style="15"/>
    <col min="9193" max="9193" width="9.54296875" style="15" bestFit="1" customWidth="1"/>
    <col min="9194" max="9197" width="9.1796875" style="15"/>
    <col min="9198" max="9198" width="9.54296875" style="15" bestFit="1" customWidth="1"/>
    <col min="9199" max="9199" width="9.1796875" style="15"/>
    <col min="9200" max="9200" width="11.1796875" style="15" bestFit="1" customWidth="1"/>
    <col min="9201" max="9202" width="12.7265625" style="15" bestFit="1" customWidth="1"/>
    <col min="9203" max="9205" width="9.1796875" style="15"/>
    <col min="9206" max="9206" width="11.1796875" style="15" bestFit="1" customWidth="1"/>
    <col min="9207" max="9207" width="9.1796875" style="15"/>
    <col min="9208" max="9208" width="9" style="15" bestFit="1" customWidth="1"/>
    <col min="9209" max="9209" width="10.1796875" style="15" bestFit="1" customWidth="1"/>
    <col min="9210" max="9210" width="9.1796875" style="15"/>
    <col min="9211" max="9211" width="9.54296875" style="15" bestFit="1" customWidth="1"/>
    <col min="9212" max="9212" width="9.1796875" style="15"/>
    <col min="9213" max="9213" width="9.54296875" style="15" bestFit="1" customWidth="1"/>
    <col min="9214" max="9436" width="9.1796875" style="15"/>
    <col min="9437" max="9437" width="19.453125" style="15" bestFit="1" customWidth="1"/>
    <col min="9438" max="9438" width="4.1796875" style="15" bestFit="1" customWidth="1"/>
    <col min="9439" max="9439" width="4.26953125" style="15" bestFit="1" customWidth="1"/>
    <col min="9440" max="9440" width="9.54296875" style="15" bestFit="1" customWidth="1"/>
    <col min="9441" max="9441" width="9.1796875" style="15"/>
    <col min="9442" max="9442" width="9.54296875" style="15" bestFit="1" customWidth="1"/>
    <col min="9443" max="9444" width="9.1796875" style="15"/>
    <col min="9445" max="9445" width="9.54296875" style="15" bestFit="1" customWidth="1"/>
    <col min="9446" max="9448" width="9.1796875" style="15"/>
    <col min="9449" max="9449" width="9.54296875" style="15" bestFit="1" customWidth="1"/>
    <col min="9450" max="9453" width="9.1796875" style="15"/>
    <col min="9454" max="9454" width="9.54296875" style="15" bestFit="1" customWidth="1"/>
    <col min="9455" max="9455" width="9.1796875" style="15"/>
    <col min="9456" max="9456" width="11.1796875" style="15" bestFit="1" customWidth="1"/>
    <col min="9457" max="9458" width="12.7265625" style="15" bestFit="1" customWidth="1"/>
    <col min="9459" max="9461" width="9.1796875" style="15"/>
    <col min="9462" max="9462" width="11.1796875" style="15" bestFit="1" customWidth="1"/>
    <col min="9463" max="9463" width="9.1796875" style="15"/>
    <col min="9464" max="9464" width="9" style="15" bestFit="1" customWidth="1"/>
    <col min="9465" max="9465" width="10.1796875" style="15" bestFit="1" customWidth="1"/>
    <col min="9466" max="9466" width="9.1796875" style="15"/>
    <col min="9467" max="9467" width="9.54296875" style="15" bestFit="1" customWidth="1"/>
    <col min="9468" max="9468" width="9.1796875" style="15"/>
    <col min="9469" max="9469" width="9.54296875" style="15" bestFit="1" customWidth="1"/>
    <col min="9470" max="9692" width="9.1796875" style="15"/>
    <col min="9693" max="9693" width="19.453125" style="15" bestFit="1" customWidth="1"/>
    <col min="9694" max="9694" width="4.1796875" style="15" bestFit="1" customWidth="1"/>
    <col min="9695" max="9695" width="4.26953125" style="15" bestFit="1" customWidth="1"/>
    <col min="9696" max="9696" width="9.54296875" style="15" bestFit="1" customWidth="1"/>
    <col min="9697" max="9697" width="9.1796875" style="15"/>
    <col min="9698" max="9698" width="9.54296875" style="15" bestFit="1" customWidth="1"/>
    <col min="9699" max="9700" width="9.1796875" style="15"/>
    <col min="9701" max="9701" width="9.54296875" style="15" bestFit="1" customWidth="1"/>
    <col min="9702" max="9704" width="9.1796875" style="15"/>
    <col min="9705" max="9705" width="9.54296875" style="15" bestFit="1" customWidth="1"/>
    <col min="9706" max="9709" width="9.1796875" style="15"/>
    <col min="9710" max="9710" width="9.54296875" style="15" bestFit="1" customWidth="1"/>
    <col min="9711" max="9711" width="9.1796875" style="15"/>
    <col min="9712" max="9712" width="11.1796875" style="15" bestFit="1" customWidth="1"/>
    <col min="9713" max="9714" width="12.7265625" style="15" bestFit="1" customWidth="1"/>
    <col min="9715" max="9717" width="9.1796875" style="15"/>
    <col min="9718" max="9718" width="11.1796875" style="15" bestFit="1" customWidth="1"/>
    <col min="9719" max="9719" width="9.1796875" style="15"/>
    <col min="9720" max="9720" width="9" style="15" bestFit="1" customWidth="1"/>
    <col min="9721" max="9721" width="10.1796875" style="15" bestFit="1" customWidth="1"/>
    <col min="9722" max="9722" width="9.1796875" style="15"/>
    <col min="9723" max="9723" width="9.54296875" style="15" bestFit="1" customWidth="1"/>
    <col min="9724" max="9724" width="9.1796875" style="15"/>
    <col min="9725" max="9725" width="9.54296875" style="15" bestFit="1" customWidth="1"/>
    <col min="9726" max="9948" width="9.1796875" style="15"/>
    <col min="9949" max="9949" width="19.453125" style="15" bestFit="1" customWidth="1"/>
    <col min="9950" max="9950" width="4.1796875" style="15" bestFit="1" customWidth="1"/>
    <col min="9951" max="9951" width="4.26953125" style="15" bestFit="1" customWidth="1"/>
    <col min="9952" max="9952" width="9.54296875" style="15" bestFit="1" customWidth="1"/>
    <col min="9953" max="9953" width="9.1796875" style="15"/>
    <col min="9954" max="9954" width="9.54296875" style="15" bestFit="1" customWidth="1"/>
    <col min="9955" max="9956" width="9.1796875" style="15"/>
    <col min="9957" max="9957" width="9.54296875" style="15" bestFit="1" customWidth="1"/>
    <col min="9958" max="9960" width="9.1796875" style="15"/>
    <col min="9961" max="9961" width="9.54296875" style="15" bestFit="1" customWidth="1"/>
    <col min="9962" max="9965" width="9.1796875" style="15"/>
    <col min="9966" max="9966" width="9.54296875" style="15" bestFit="1" customWidth="1"/>
    <col min="9967" max="9967" width="9.1796875" style="15"/>
    <col min="9968" max="9968" width="11.1796875" style="15" bestFit="1" customWidth="1"/>
    <col min="9969" max="9970" width="12.7265625" style="15" bestFit="1" customWidth="1"/>
    <col min="9971" max="9973" width="9.1796875" style="15"/>
    <col min="9974" max="9974" width="11.1796875" style="15" bestFit="1" customWidth="1"/>
    <col min="9975" max="9975" width="9.1796875" style="15"/>
    <col min="9976" max="9976" width="9" style="15" bestFit="1" customWidth="1"/>
    <col min="9977" max="9977" width="10.1796875" style="15" bestFit="1" customWidth="1"/>
    <col min="9978" max="9978" width="9.1796875" style="15"/>
    <col min="9979" max="9979" width="9.54296875" style="15" bestFit="1" customWidth="1"/>
    <col min="9980" max="9980" width="9.1796875" style="15"/>
    <col min="9981" max="9981" width="9.54296875" style="15" bestFit="1" customWidth="1"/>
    <col min="9982" max="10204" width="9.1796875" style="15"/>
    <col min="10205" max="10205" width="19.453125" style="15" bestFit="1" customWidth="1"/>
    <col min="10206" max="10206" width="4.1796875" style="15" bestFit="1" customWidth="1"/>
    <col min="10207" max="10207" width="4.26953125" style="15" bestFit="1" customWidth="1"/>
    <col min="10208" max="10208" width="9.54296875" style="15" bestFit="1" customWidth="1"/>
    <col min="10209" max="10209" width="9.1796875" style="15"/>
    <col min="10210" max="10210" width="9.54296875" style="15" bestFit="1" customWidth="1"/>
    <col min="10211" max="10212" width="9.1796875" style="15"/>
    <col min="10213" max="10213" width="9.54296875" style="15" bestFit="1" customWidth="1"/>
    <col min="10214" max="10216" width="9.1796875" style="15"/>
    <col min="10217" max="10217" width="9.54296875" style="15" bestFit="1" customWidth="1"/>
    <col min="10218" max="10221" width="9.1796875" style="15"/>
    <col min="10222" max="10222" width="9.54296875" style="15" bestFit="1" customWidth="1"/>
    <col min="10223" max="10223" width="9.1796875" style="15"/>
    <col min="10224" max="10224" width="11.1796875" style="15" bestFit="1" customWidth="1"/>
    <col min="10225" max="10226" width="12.7265625" style="15" bestFit="1" customWidth="1"/>
    <col min="10227" max="10229" width="9.1796875" style="15"/>
    <col min="10230" max="10230" width="11.1796875" style="15" bestFit="1" customWidth="1"/>
    <col min="10231" max="10231" width="9.1796875" style="15"/>
    <col min="10232" max="10232" width="9" style="15" bestFit="1" customWidth="1"/>
    <col min="10233" max="10233" width="10.1796875" style="15" bestFit="1" customWidth="1"/>
    <col min="10234" max="10234" width="9.1796875" style="15"/>
    <col min="10235" max="10235" width="9.54296875" style="15" bestFit="1" customWidth="1"/>
    <col min="10236" max="10236" width="9.1796875" style="15"/>
    <col min="10237" max="10237" width="9.54296875" style="15" bestFit="1" customWidth="1"/>
    <col min="10238" max="10460" width="9.1796875" style="15"/>
    <col min="10461" max="10461" width="19.453125" style="15" bestFit="1" customWidth="1"/>
    <col min="10462" max="10462" width="4.1796875" style="15" bestFit="1" customWidth="1"/>
    <col min="10463" max="10463" width="4.26953125" style="15" bestFit="1" customWidth="1"/>
    <col min="10464" max="10464" width="9.54296875" style="15" bestFit="1" customWidth="1"/>
    <col min="10465" max="10465" width="9.1796875" style="15"/>
    <col min="10466" max="10466" width="9.54296875" style="15" bestFit="1" customWidth="1"/>
    <col min="10467" max="10468" width="9.1796875" style="15"/>
    <col min="10469" max="10469" width="9.54296875" style="15" bestFit="1" customWidth="1"/>
    <col min="10470" max="10472" width="9.1796875" style="15"/>
    <col min="10473" max="10473" width="9.54296875" style="15" bestFit="1" customWidth="1"/>
    <col min="10474" max="10477" width="9.1796875" style="15"/>
    <col min="10478" max="10478" width="9.54296875" style="15" bestFit="1" customWidth="1"/>
    <col min="10479" max="10479" width="9.1796875" style="15"/>
    <col min="10480" max="10480" width="11.1796875" style="15" bestFit="1" customWidth="1"/>
    <col min="10481" max="10482" width="12.7265625" style="15" bestFit="1" customWidth="1"/>
    <col min="10483" max="10485" width="9.1796875" style="15"/>
    <col min="10486" max="10486" width="11.1796875" style="15" bestFit="1" customWidth="1"/>
    <col min="10487" max="10487" width="9.1796875" style="15"/>
    <col min="10488" max="10488" width="9" style="15" bestFit="1" customWidth="1"/>
    <col min="10489" max="10489" width="10.1796875" style="15" bestFit="1" customWidth="1"/>
    <col min="10490" max="10490" width="9.1796875" style="15"/>
    <col min="10491" max="10491" width="9.54296875" style="15" bestFit="1" customWidth="1"/>
    <col min="10492" max="10492" width="9.1796875" style="15"/>
    <col min="10493" max="10493" width="9.54296875" style="15" bestFit="1" customWidth="1"/>
    <col min="10494" max="10716" width="9.1796875" style="15"/>
    <col min="10717" max="10717" width="19.453125" style="15" bestFit="1" customWidth="1"/>
    <col min="10718" max="10718" width="4.1796875" style="15" bestFit="1" customWidth="1"/>
    <col min="10719" max="10719" width="4.26953125" style="15" bestFit="1" customWidth="1"/>
    <col min="10720" max="10720" width="9.54296875" style="15" bestFit="1" customWidth="1"/>
    <col min="10721" max="10721" width="9.1796875" style="15"/>
    <col min="10722" max="10722" width="9.54296875" style="15" bestFit="1" customWidth="1"/>
    <col min="10723" max="10724" width="9.1796875" style="15"/>
    <col min="10725" max="10725" width="9.54296875" style="15" bestFit="1" customWidth="1"/>
    <col min="10726" max="10728" width="9.1796875" style="15"/>
    <col min="10729" max="10729" width="9.54296875" style="15" bestFit="1" customWidth="1"/>
    <col min="10730" max="10733" width="9.1796875" style="15"/>
    <col min="10734" max="10734" width="9.54296875" style="15" bestFit="1" customWidth="1"/>
    <col min="10735" max="10735" width="9.1796875" style="15"/>
    <col min="10736" max="10736" width="11.1796875" style="15" bestFit="1" customWidth="1"/>
    <col min="10737" max="10738" width="12.7265625" style="15" bestFit="1" customWidth="1"/>
    <col min="10739" max="10741" width="9.1796875" style="15"/>
    <col min="10742" max="10742" width="11.1796875" style="15" bestFit="1" customWidth="1"/>
    <col min="10743" max="10743" width="9.1796875" style="15"/>
    <col min="10744" max="10744" width="9" style="15" bestFit="1" customWidth="1"/>
    <col min="10745" max="10745" width="10.1796875" style="15" bestFit="1" customWidth="1"/>
    <col min="10746" max="10746" width="9.1796875" style="15"/>
    <col min="10747" max="10747" width="9.54296875" style="15" bestFit="1" customWidth="1"/>
    <col min="10748" max="10748" width="9.1796875" style="15"/>
    <col min="10749" max="10749" width="9.54296875" style="15" bestFit="1" customWidth="1"/>
    <col min="10750" max="10972" width="9.1796875" style="15"/>
    <col min="10973" max="10973" width="19.453125" style="15" bestFit="1" customWidth="1"/>
    <col min="10974" max="10974" width="4.1796875" style="15" bestFit="1" customWidth="1"/>
    <col min="10975" max="10975" width="4.26953125" style="15" bestFit="1" customWidth="1"/>
    <col min="10976" max="10976" width="9.54296875" style="15" bestFit="1" customWidth="1"/>
    <col min="10977" max="10977" width="9.1796875" style="15"/>
    <col min="10978" max="10978" width="9.54296875" style="15" bestFit="1" customWidth="1"/>
    <col min="10979" max="10980" width="9.1796875" style="15"/>
    <col min="10981" max="10981" width="9.54296875" style="15" bestFit="1" customWidth="1"/>
    <col min="10982" max="10984" width="9.1796875" style="15"/>
    <col min="10985" max="10985" width="9.54296875" style="15" bestFit="1" customWidth="1"/>
    <col min="10986" max="10989" width="9.1796875" style="15"/>
    <col min="10990" max="10990" width="9.54296875" style="15" bestFit="1" customWidth="1"/>
    <col min="10991" max="10991" width="9.1796875" style="15"/>
    <col min="10992" max="10992" width="11.1796875" style="15" bestFit="1" customWidth="1"/>
    <col min="10993" max="10994" width="12.7265625" style="15" bestFit="1" customWidth="1"/>
    <col min="10995" max="10997" width="9.1796875" style="15"/>
    <col min="10998" max="10998" width="11.1796875" style="15" bestFit="1" customWidth="1"/>
    <col min="10999" max="10999" width="9.1796875" style="15"/>
    <col min="11000" max="11000" width="9" style="15" bestFit="1" customWidth="1"/>
    <col min="11001" max="11001" width="10.1796875" style="15" bestFit="1" customWidth="1"/>
    <col min="11002" max="11002" width="9.1796875" style="15"/>
    <col min="11003" max="11003" width="9.54296875" style="15" bestFit="1" customWidth="1"/>
    <col min="11004" max="11004" width="9.1796875" style="15"/>
    <col min="11005" max="11005" width="9.54296875" style="15" bestFit="1" customWidth="1"/>
    <col min="11006" max="11228" width="9.1796875" style="15"/>
    <col min="11229" max="11229" width="19.453125" style="15" bestFit="1" customWidth="1"/>
    <col min="11230" max="11230" width="4.1796875" style="15" bestFit="1" customWidth="1"/>
    <col min="11231" max="11231" width="4.26953125" style="15" bestFit="1" customWidth="1"/>
    <col min="11232" max="11232" width="9.54296875" style="15" bestFit="1" customWidth="1"/>
    <col min="11233" max="11233" width="9.1796875" style="15"/>
    <col min="11234" max="11234" width="9.54296875" style="15" bestFit="1" customWidth="1"/>
    <col min="11235" max="11236" width="9.1796875" style="15"/>
    <col min="11237" max="11237" width="9.54296875" style="15" bestFit="1" customWidth="1"/>
    <col min="11238" max="11240" width="9.1796875" style="15"/>
    <col min="11241" max="11241" width="9.54296875" style="15" bestFit="1" customWidth="1"/>
    <col min="11242" max="11245" width="9.1796875" style="15"/>
    <col min="11246" max="11246" width="9.54296875" style="15" bestFit="1" customWidth="1"/>
    <col min="11247" max="11247" width="9.1796875" style="15"/>
    <col min="11248" max="11248" width="11.1796875" style="15" bestFit="1" customWidth="1"/>
    <col min="11249" max="11250" width="12.7265625" style="15" bestFit="1" customWidth="1"/>
    <col min="11251" max="11253" width="9.1796875" style="15"/>
    <col min="11254" max="11254" width="11.1796875" style="15" bestFit="1" customWidth="1"/>
    <col min="11255" max="11255" width="9.1796875" style="15"/>
    <col min="11256" max="11256" width="9" style="15" bestFit="1" customWidth="1"/>
    <col min="11257" max="11257" width="10.1796875" style="15" bestFit="1" customWidth="1"/>
    <col min="11258" max="11258" width="9.1796875" style="15"/>
    <col min="11259" max="11259" width="9.54296875" style="15" bestFit="1" customWidth="1"/>
    <col min="11260" max="11260" width="9.1796875" style="15"/>
    <col min="11261" max="11261" width="9.54296875" style="15" bestFit="1" customWidth="1"/>
    <col min="11262" max="11484" width="9.1796875" style="15"/>
    <col min="11485" max="11485" width="19.453125" style="15" bestFit="1" customWidth="1"/>
    <col min="11486" max="11486" width="4.1796875" style="15" bestFit="1" customWidth="1"/>
    <col min="11487" max="11487" width="4.26953125" style="15" bestFit="1" customWidth="1"/>
    <col min="11488" max="11488" width="9.54296875" style="15" bestFit="1" customWidth="1"/>
    <col min="11489" max="11489" width="9.1796875" style="15"/>
    <col min="11490" max="11490" width="9.54296875" style="15" bestFit="1" customWidth="1"/>
    <col min="11491" max="11492" width="9.1796875" style="15"/>
    <col min="11493" max="11493" width="9.54296875" style="15" bestFit="1" customWidth="1"/>
    <col min="11494" max="11496" width="9.1796875" style="15"/>
    <col min="11497" max="11497" width="9.54296875" style="15" bestFit="1" customWidth="1"/>
    <col min="11498" max="11501" width="9.1796875" style="15"/>
    <col min="11502" max="11502" width="9.54296875" style="15" bestFit="1" customWidth="1"/>
    <col min="11503" max="11503" width="9.1796875" style="15"/>
    <col min="11504" max="11504" width="11.1796875" style="15" bestFit="1" customWidth="1"/>
    <col min="11505" max="11506" width="12.7265625" style="15" bestFit="1" customWidth="1"/>
    <col min="11507" max="11509" width="9.1796875" style="15"/>
    <col min="11510" max="11510" width="11.1796875" style="15" bestFit="1" customWidth="1"/>
    <col min="11511" max="11511" width="9.1796875" style="15"/>
    <col min="11512" max="11512" width="9" style="15" bestFit="1" customWidth="1"/>
    <col min="11513" max="11513" width="10.1796875" style="15" bestFit="1" customWidth="1"/>
    <col min="11514" max="11514" width="9.1796875" style="15"/>
    <col min="11515" max="11515" width="9.54296875" style="15" bestFit="1" customWidth="1"/>
    <col min="11516" max="11516" width="9.1796875" style="15"/>
    <col min="11517" max="11517" width="9.54296875" style="15" bestFit="1" customWidth="1"/>
    <col min="11518" max="11740" width="9.1796875" style="15"/>
    <col min="11741" max="11741" width="19.453125" style="15" bestFit="1" customWidth="1"/>
    <col min="11742" max="11742" width="4.1796875" style="15" bestFit="1" customWidth="1"/>
    <col min="11743" max="11743" width="4.26953125" style="15" bestFit="1" customWidth="1"/>
    <col min="11744" max="11744" width="9.54296875" style="15" bestFit="1" customWidth="1"/>
    <col min="11745" max="11745" width="9.1796875" style="15"/>
    <col min="11746" max="11746" width="9.54296875" style="15" bestFit="1" customWidth="1"/>
    <col min="11747" max="11748" width="9.1796875" style="15"/>
    <col min="11749" max="11749" width="9.54296875" style="15" bestFit="1" customWidth="1"/>
    <col min="11750" max="11752" width="9.1796875" style="15"/>
    <col min="11753" max="11753" width="9.54296875" style="15" bestFit="1" customWidth="1"/>
    <col min="11754" max="11757" width="9.1796875" style="15"/>
    <col min="11758" max="11758" width="9.54296875" style="15" bestFit="1" customWidth="1"/>
    <col min="11759" max="11759" width="9.1796875" style="15"/>
    <col min="11760" max="11760" width="11.1796875" style="15" bestFit="1" customWidth="1"/>
    <col min="11761" max="11762" width="12.7265625" style="15" bestFit="1" customWidth="1"/>
    <col min="11763" max="11765" width="9.1796875" style="15"/>
    <col min="11766" max="11766" width="11.1796875" style="15" bestFit="1" customWidth="1"/>
    <col min="11767" max="11767" width="9.1796875" style="15"/>
    <col min="11768" max="11768" width="9" style="15" bestFit="1" customWidth="1"/>
    <col min="11769" max="11769" width="10.1796875" style="15" bestFit="1" customWidth="1"/>
    <col min="11770" max="11770" width="9.1796875" style="15"/>
    <col min="11771" max="11771" width="9.54296875" style="15" bestFit="1" customWidth="1"/>
    <col min="11772" max="11772" width="9.1796875" style="15"/>
    <col min="11773" max="11773" width="9.54296875" style="15" bestFit="1" customWidth="1"/>
    <col min="11774" max="11996" width="9.1796875" style="15"/>
    <col min="11997" max="11997" width="19.453125" style="15" bestFit="1" customWidth="1"/>
    <col min="11998" max="11998" width="4.1796875" style="15" bestFit="1" customWidth="1"/>
    <col min="11999" max="11999" width="4.26953125" style="15" bestFit="1" customWidth="1"/>
    <col min="12000" max="12000" width="9.54296875" style="15" bestFit="1" customWidth="1"/>
    <col min="12001" max="12001" width="9.1796875" style="15"/>
    <col min="12002" max="12002" width="9.54296875" style="15" bestFit="1" customWidth="1"/>
    <col min="12003" max="12004" width="9.1796875" style="15"/>
    <col min="12005" max="12005" width="9.54296875" style="15" bestFit="1" customWidth="1"/>
    <col min="12006" max="12008" width="9.1796875" style="15"/>
    <col min="12009" max="12009" width="9.54296875" style="15" bestFit="1" customWidth="1"/>
    <col min="12010" max="12013" width="9.1796875" style="15"/>
    <col min="12014" max="12014" width="9.54296875" style="15" bestFit="1" customWidth="1"/>
    <col min="12015" max="12015" width="9.1796875" style="15"/>
    <col min="12016" max="12016" width="11.1796875" style="15" bestFit="1" customWidth="1"/>
    <col min="12017" max="12018" width="12.7265625" style="15" bestFit="1" customWidth="1"/>
    <col min="12019" max="12021" width="9.1796875" style="15"/>
    <col min="12022" max="12022" width="11.1796875" style="15" bestFit="1" customWidth="1"/>
    <col min="12023" max="12023" width="9.1796875" style="15"/>
    <col min="12024" max="12024" width="9" style="15" bestFit="1" customWidth="1"/>
    <col min="12025" max="12025" width="10.1796875" style="15" bestFit="1" customWidth="1"/>
    <col min="12026" max="12026" width="9.1796875" style="15"/>
    <col min="12027" max="12027" width="9.54296875" style="15" bestFit="1" customWidth="1"/>
    <col min="12028" max="12028" width="9.1796875" style="15"/>
    <col min="12029" max="12029" width="9.54296875" style="15" bestFit="1" customWidth="1"/>
    <col min="12030" max="12252" width="9.1796875" style="15"/>
    <col min="12253" max="12253" width="19.453125" style="15" bestFit="1" customWidth="1"/>
    <col min="12254" max="12254" width="4.1796875" style="15" bestFit="1" customWidth="1"/>
    <col min="12255" max="12255" width="4.26953125" style="15" bestFit="1" customWidth="1"/>
    <col min="12256" max="12256" width="9.54296875" style="15" bestFit="1" customWidth="1"/>
    <col min="12257" max="12257" width="9.1796875" style="15"/>
    <col min="12258" max="12258" width="9.54296875" style="15" bestFit="1" customWidth="1"/>
    <col min="12259" max="12260" width="9.1796875" style="15"/>
    <col min="12261" max="12261" width="9.54296875" style="15" bestFit="1" customWidth="1"/>
    <col min="12262" max="12264" width="9.1796875" style="15"/>
    <col min="12265" max="12265" width="9.54296875" style="15" bestFit="1" customWidth="1"/>
    <col min="12266" max="12269" width="9.1796875" style="15"/>
    <col min="12270" max="12270" width="9.54296875" style="15" bestFit="1" customWidth="1"/>
    <col min="12271" max="12271" width="9.1796875" style="15"/>
    <col min="12272" max="12272" width="11.1796875" style="15" bestFit="1" customWidth="1"/>
    <col min="12273" max="12274" width="12.7265625" style="15" bestFit="1" customWidth="1"/>
    <col min="12275" max="12277" width="9.1796875" style="15"/>
    <col min="12278" max="12278" width="11.1796875" style="15" bestFit="1" customWidth="1"/>
    <col min="12279" max="12279" width="9.1796875" style="15"/>
    <col min="12280" max="12280" width="9" style="15" bestFit="1" customWidth="1"/>
    <col min="12281" max="12281" width="10.1796875" style="15" bestFit="1" customWidth="1"/>
    <col min="12282" max="12282" width="9.1796875" style="15"/>
    <col min="12283" max="12283" width="9.54296875" style="15" bestFit="1" customWidth="1"/>
    <col min="12284" max="12284" width="9.1796875" style="15"/>
    <col min="12285" max="12285" width="9.54296875" style="15" bestFit="1" customWidth="1"/>
    <col min="12286" max="12508" width="9.1796875" style="15"/>
    <col min="12509" max="12509" width="19.453125" style="15" bestFit="1" customWidth="1"/>
    <col min="12510" max="12510" width="4.1796875" style="15" bestFit="1" customWidth="1"/>
    <col min="12511" max="12511" width="4.26953125" style="15" bestFit="1" customWidth="1"/>
    <col min="12512" max="12512" width="9.54296875" style="15" bestFit="1" customWidth="1"/>
    <col min="12513" max="12513" width="9.1796875" style="15"/>
    <col min="12514" max="12514" width="9.54296875" style="15" bestFit="1" customWidth="1"/>
    <col min="12515" max="12516" width="9.1796875" style="15"/>
    <col min="12517" max="12517" width="9.54296875" style="15" bestFit="1" customWidth="1"/>
    <col min="12518" max="12520" width="9.1796875" style="15"/>
    <col min="12521" max="12521" width="9.54296875" style="15" bestFit="1" customWidth="1"/>
    <col min="12522" max="12525" width="9.1796875" style="15"/>
    <col min="12526" max="12526" width="9.54296875" style="15" bestFit="1" customWidth="1"/>
    <col min="12527" max="12527" width="9.1796875" style="15"/>
    <col min="12528" max="12528" width="11.1796875" style="15" bestFit="1" customWidth="1"/>
    <col min="12529" max="12530" width="12.7265625" style="15" bestFit="1" customWidth="1"/>
    <col min="12531" max="12533" width="9.1796875" style="15"/>
    <col min="12534" max="12534" width="11.1796875" style="15" bestFit="1" customWidth="1"/>
    <col min="12535" max="12535" width="9.1796875" style="15"/>
    <col min="12536" max="12536" width="9" style="15" bestFit="1" customWidth="1"/>
    <col min="12537" max="12537" width="10.1796875" style="15" bestFit="1" customWidth="1"/>
    <col min="12538" max="12538" width="9.1796875" style="15"/>
    <col min="12539" max="12539" width="9.54296875" style="15" bestFit="1" customWidth="1"/>
    <col min="12540" max="12540" width="9.1796875" style="15"/>
    <col min="12541" max="12541" width="9.54296875" style="15" bestFit="1" customWidth="1"/>
    <col min="12542" max="12764" width="9.1796875" style="15"/>
    <col min="12765" max="12765" width="19.453125" style="15" bestFit="1" customWidth="1"/>
    <col min="12766" max="12766" width="4.1796875" style="15" bestFit="1" customWidth="1"/>
    <col min="12767" max="12767" width="4.26953125" style="15" bestFit="1" customWidth="1"/>
    <col min="12768" max="12768" width="9.54296875" style="15" bestFit="1" customWidth="1"/>
    <col min="12769" max="12769" width="9.1796875" style="15"/>
    <col min="12770" max="12770" width="9.54296875" style="15" bestFit="1" customWidth="1"/>
    <col min="12771" max="12772" width="9.1796875" style="15"/>
    <col min="12773" max="12773" width="9.54296875" style="15" bestFit="1" customWidth="1"/>
    <col min="12774" max="12776" width="9.1796875" style="15"/>
    <col min="12777" max="12777" width="9.54296875" style="15" bestFit="1" customWidth="1"/>
    <col min="12778" max="12781" width="9.1796875" style="15"/>
    <col min="12782" max="12782" width="9.54296875" style="15" bestFit="1" customWidth="1"/>
    <col min="12783" max="12783" width="9.1796875" style="15"/>
    <col min="12784" max="12784" width="11.1796875" style="15" bestFit="1" customWidth="1"/>
    <col min="12785" max="12786" width="12.7265625" style="15" bestFit="1" customWidth="1"/>
    <col min="12787" max="12789" width="9.1796875" style="15"/>
    <col min="12790" max="12790" width="11.1796875" style="15" bestFit="1" customWidth="1"/>
    <col min="12791" max="12791" width="9.1796875" style="15"/>
    <col min="12792" max="12792" width="9" style="15" bestFit="1" customWidth="1"/>
    <col min="12793" max="12793" width="10.1796875" style="15" bestFit="1" customWidth="1"/>
    <col min="12794" max="12794" width="9.1796875" style="15"/>
    <col min="12795" max="12795" width="9.54296875" style="15" bestFit="1" customWidth="1"/>
    <col min="12796" max="12796" width="9.1796875" style="15"/>
    <col min="12797" max="12797" width="9.54296875" style="15" bestFit="1" customWidth="1"/>
    <col min="12798" max="13020" width="9.1796875" style="15"/>
    <col min="13021" max="13021" width="19.453125" style="15" bestFit="1" customWidth="1"/>
    <col min="13022" max="13022" width="4.1796875" style="15" bestFit="1" customWidth="1"/>
    <col min="13023" max="13023" width="4.26953125" style="15" bestFit="1" customWidth="1"/>
    <col min="13024" max="13024" width="9.54296875" style="15" bestFit="1" customWidth="1"/>
    <col min="13025" max="13025" width="9.1796875" style="15"/>
    <col min="13026" max="13026" width="9.54296875" style="15" bestFit="1" customWidth="1"/>
    <col min="13027" max="13028" width="9.1796875" style="15"/>
    <col min="13029" max="13029" width="9.54296875" style="15" bestFit="1" customWidth="1"/>
    <col min="13030" max="13032" width="9.1796875" style="15"/>
    <col min="13033" max="13033" width="9.54296875" style="15" bestFit="1" customWidth="1"/>
    <col min="13034" max="13037" width="9.1796875" style="15"/>
    <col min="13038" max="13038" width="9.54296875" style="15" bestFit="1" customWidth="1"/>
    <col min="13039" max="13039" width="9.1796875" style="15"/>
    <col min="13040" max="13040" width="11.1796875" style="15" bestFit="1" customWidth="1"/>
    <col min="13041" max="13042" width="12.7265625" style="15" bestFit="1" customWidth="1"/>
    <col min="13043" max="13045" width="9.1796875" style="15"/>
    <col min="13046" max="13046" width="11.1796875" style="15" bestFit="1" customWidth="1"/>
    <col min="13047" max="13047" width="9.1796875" style="15"/>
    <col min="13048" max="13048" width="9" style="15" bestFit="1" customWidth="1"/>
    <col min="13049" max="13049" width="10.1796875" style="15" bestFit="1" customWidth="1"/>
    <col min="13050" max="13050" width="9.1796875" style="15"/>
    <col min="13051" max="13051" width="9.54296875" style="15" bestFit="1" customWidth="1"/>
    <col min="13052" max="13052" width="9.1796875" style="15"/>
    <col min="13053" max="13053" width="9.54296875" style="15" bestFit="1" customWidth="1"/>
    <col min="13054" max="13276" width="9.1796875" style="15"/>
    <col min="13277" max="13277" width="19.453125" style="15" bestFit="1" customWidth="1"/>
    <col min="13278" max="13278" width="4.1796875" style="15" bestFit="1" customWidth="1"/>
    <col min="13279" max="13279" width="4.26953125" style="15" bestFit="1" customWidth="1"/>
    <col min="13280" max="13280" width="9.54296875" style="15" bestFit="1" customWidth="1"/>
    <col min="13281" max="13281" width="9.1796875" style="15"/>
    <col min="13282" max="13282" width="9.54296875" style="15" bestFit="1" customWidth="1"/>
    <col min="13283" max="13284" width="9.1796875" style="15"/>
    <col min="13285" max="13285" width="9.54296875" style="15" bestFit="1" customWidth="1"/>
    <col min="13286" max="13288" width="9.1796875" style="15"/>
    <col min="13289" max="13289" width="9.54296875" style="15" bestFit="1" customWidth="1"/>
    <col min="13290" max="13293" width="9.1796875" style="15"/>
    <col min="13294" max="13294" width="9.54296875" style="15" bestFit="1" customWidth="1"/>
    <col min="13295" max="13295" width="9.1796875" style="15"/>
    <col min="13296" max="13296" width="11.1796875" style="15" bestFit="1" customWidth="1"/>
    <col min="13297" max="13298" width="12.7265625" style="15" bestFit="1" customWidth="1"/>
    <col min="13299" max="13301" width="9.1796875" style="15"/>
    <col min="13302" max="13302" width="11.1796875" style="15" bestFit="1" customWidth="1"/>
    <col min="13303" max="13303" width="9.1796875" style="15"/>
    <col min="13304" max="13304" width="9" style="15" bestFit="1" customWidth="1"/>
    <col min="13305" max="13305" width="10.1796875" style="15" bestFit="1" customWidth="1"/>
    <col min="13306" max="13306" width="9.1796875" style="15"/>
    <col min="13307" max="13307" width="9.54296875" style="15" bestFit="1" customWidth="1"/>
    <col min="13308" max="13308" width="9.1796875" style="15"/>
    <col min="13309" max="13309" width="9.54296875" style="15" bestFit="1" customWidth="1"/>
    <col min="13310" max="13532" width="9.1796875" style="15"/>
    <col min="13533" max="13533" width="19.453125" style="15" bestFit="1" customWidth="1"/>
    <col min="13534" max="13534" width="4.1796875" style="15" bestFit="1" customWidth="1"/>
    <col min="13535" max="13535" width="4.26953125" style="15" bestFit="1" customWidth="1"/>
    <col min="13536" max="13536" width="9.54296875" style="15" bestFit="1" customWidth="1"/>
    <col min="13537" max="13537" width="9.1796875" style="15"/>
    <col min="13538" max="13538" width="9.54296875" style="15" bestFit="1" customWidth="1"/>
    <col min="13539" max="13540" width="9.1796875" style="15"/>
    <col min="13541" max="13541" width="9.54296875" style="15" bestFit="1" customWidth="1"/>
    <col min="13542" max="13544" width="9.1796875" style="15"/>
    <col min="13545" max="13545" width="9.54296875" style="15" bestFit="1" customWidth="1"/>
    <col min="13546" max="13549" width="9.1796875" style="15"/>
    <col min="13550" max="13550" width="9.54296875" style="15" bestFit="1" customWidth="1"/>
    <col min="13551" max="13551" width="9.1796875" style="15"/>
    <col min="13552" max="13552" width="11.1796875" style="15" bestFit="1" customWidth="1"/>
    <col min="13553" max="13554" width="12.7265625" style="15" bestFit="1" customWidth="1"/>
    <col min="13555" max="13557" width="9.1796875" style="15"/>
    <col min="13558" max="13558" width="11.1796875" style="15" bestFit="1" customWidth="1"/>
    <col min="13559" max="13559" width="9.1796875" style="15"/>
    <col min="13560" max="13560" width="9" style="15" bestFit="1" customWidth="1"/>
    <col min="13561" max="13561" width="10.1796875" style="15" bestFit="1" customWidth="1"/>
    <col min="13562" max="13562" width="9.1796875" style="15"/>
    <col min="13563" max="13563" width="9.54296875" style="15" bestFit="1" customWidth="1"/>
    <col min="13564" max="13564" width="9.1796875" style="15"/>
    <col min="13565" max="13565" width="9.54296875" style="15" bestFit="1" customWidth="1"/>
    <col min="13566" max="13788" width="9.1796875" style="15"/>
    <col min="13789" max="13789" width="19.453125" style="15" bestFit="1" customWidth="1"/>
    <col min="13790" max="13790" width="4.1796875" style="15" bestFit="1" customWidth="1"/>
    <col min="13791" max="13791" width="4.26953125" style="15" bestFit="1" customWidth="1"/>
    <col min="13792" max="13792" width="9.54296875" style="15" bestFit="1" customWidth="1"/>
    <col min="13793" max="13793" width="9.1796875" style="15"/>
    <col min="13794" max="13794" width="9.54296875" style="15" bestFit="1" customWidth="1"/>
    <col min="13795" max="13796" width="9.1796875" style="15"/>
    <col min="13797" max="13797" width="9.54296875" style="15" bestFit="1" customWidth="1"/>
    <col min="13798" max="13800" width="9.1796875" style="15"/>
    <col min="13801" max="13801" width="9.54296875" style="15" bestFit="1" customWidth="1"/>
    <col min="13802" max="13805" width="9.1796875" style="15"/>
    <col min="13806" max="13806" width="9.54296875" style="15" bestFit="1" customWidth="1"/>
    <col min="13807" max="13807" width="9.1796875" style="15"/>
    <col min="13808" max="13808" width="11.1796875" style="15" bestFit="1" customWidth="1"/>
    <col min="13809" max="13810" width="12.7265625" style="15" bestFit="1" customWidth="1"/>
    <col min="13811" max="13813" width="9.1796875" style="15"/>
    <col min="13814" max="13814" width="11.1796875" style="15" bestFit="1" customWidth="1"/>
    <col min="13815" max="13815" width="9.1796875" style="15"/>
    <col min="13816" max="13816" width="9" style="15" bestFit="1" customWidth="1"/>
    <col min="13817" max="13817" width="10.1796875" style="15" bestFit="1" customWidth="1"/>
    <col min="13818" max="13818" width="9.1796875" style="15"/>
    <col min="13819" max="13819" width="9.54296875" style="15" bestFit="1" customWidth="1"/>
    <col min="13820" max="13820" width="9.1796875" style="15"/>
    <col min="13821" max="13821" width="9.54296875" style="15" bestFit="1" customWidth="1"/>
    <col min="13822" max="14044" width="9.1796875" style="15"/>
    <col min="14045" max="14045" width="19.453125" style="15" bestFit="1" customWidth="1"/>
    <col min="14046" max="14046" width="4.1796875" style="15" bestFit="1" customWidth="1"/>
    <col min="14047" max="14047" width="4.26953125" style="15" bestFit="1" customWidth="1"/>
    <col min="14048" max="14048" width="9.54296875" style="15" bestFit="1" customWidth="1"/>
    <col min="14049" max="14049" width="9.1796875" style="15"/>
    <col min="14050" max="14050" width="9.54296875" style="15" bestFit="1" customWidth="1"/>
    <col min="14051" max="14052" width="9.1796875" style="15"/>
    <col min="14053" max="14053" width="9.54296875" style="15" bestFit="1" customWidth="1"/>
    <col min="14054" max="14056" width="9.1796875" style="15"/>
    <col min="14057" max="14057" width="9.54296875" style="15" bestFit="1" customWidth="1"/>
    <col min="14058" max="14061" width="9.1796875" style="15"/>
    <col min="14062" max="14062" width="9.54296875" style="15" bestFit="1" customWidth="1"/>
    <col min="14063" max="14063" width="9.1796875" style="15"/>
    <col min="14064" max="14064" width="11.1796875" style="15" bestFit="1" customWidth="1"/>
    <col min="14065" max="14066" width="12.7265625" style="15" bestFit="1" customWidth="1"/>
    <col min="14067" max="14069" width="9.1796875" style="15"/>
    <col min="14070" max="14070" width="11.1796875" style="15" bestFit="1" customWidth="1"/>
    <col min="14071" max="14071" width="9.1796875" style="15"/>
    <col min="14072" max="14072" width="9" style="15" bestFit="1" customWidth="1"/>
    <col min="14073" max="14073" width="10.1796875" style="15" bestFit="1" customWidth="1"/>
    <col min="14074" max="14074" width="9.1796875" style="15"/>
    <col min="14075" max="14075" width="9.54296875" style="15" bestFit="1" customWidth="1"/>
    <col min="14076" max="14076" width="9.1796875" style="15"/>
    <col min="14077" max="14077" width="9.54296875" style="15" bestFit="1" customWidth="1"/>
    <col min="14078" max="14300" width="9.1796875" style="15"/>
    <col min="14301" max="14301" width="19.453125" style="15" bestFit="1" customWidth="1"/>
    <col min="14302" max="14302" width="4.1796875" style="15" bestFit="1" customWidth="1"/>
    <col min="14303" max="14303" width="4.26953125" style="15" bestFit="1" customWidth="1"/>
    <col min="14304" max="14304" width="9.54296875" style="15" bestFit="1" customWidth="1"/>
    <col min="14305" max="14305" width="9.1796875" style="15"/>
    <col min="14306" max="14306" width="9.54296875" style="15" bestFit="1" customWidth="1"/>
    <col min="14307" max="14308" width="9.1796875" style="15"/>
    <col min="14309" max="14309" width="9.54296875" style="15" bestFit="1" customWidth="1"/>
    <col min="14310" max="14312" width="9.1796875" style="15"/>
    <col min="14313" max="14313" width="9.54296875" style="15" bestFit="1" customWidth="1"/>
    <col min="14314" max="14317" width="9.1796875" style="15"/>
    <col min="14318" max="14318" width="9.54296875" style="15" bestFit="1" customWidth="1"/>
    <col min="14319" max="14319" width="9.1796875" style="15"/>
    <col min="14320" max="14320" width="11.1796875" style="15" bestFit="1" customWidth="1"/>
    <col min="14321" max="14322" width="12.7265625" style="15" bestFit="1" customWidth="1"/>
    <col min="14323" max="14325" width="9.1796875" style="15"/>
    <col min="14326" max="14326" width="11.1796875" style="15" bestFit="1" customWidth="1"/>
    <col min="14327" max="14327" width="9.1796875" style="15"/>
    <col min="14328" max="14328" width="9" style="15" bestFit="1" customWidth="1"/>
    <col min="14329" max="14329" width="10.1796875" style="15" bestFit="1" customWidth="1"/>
    <col min="14330" max="14330" width="9.1796875" style="15"/>
    <col min="14331" max="14331" width="9.54296875" style="15" bestFit="1" customWidth="1"/>
    <col min="14332" max="14332" width="9.1796875" style="15"/>
    <col min="14333" max="14333" width="9.54296875" style="15" bestFit="1" customWidth="1"/>
    <col min="14334" max="14556" width="9.1796875" style="15"/>
    <col min="14557" max="14557" width="19.453125" style="15" bestFit="1" customWidth="1"/>
    <col min="14558" max="14558" width="4.1796875" style="15" bestFit="1" customWidth="1"/>
    <col min="14559" max="14559" width="4.26953125" style="15" bestFit="1" customWidth="1"/>
    <col min="14560" max="14560" width="9.54296875" style="15" bestFit="1" customWidth="1"/>
    <col min="14561" max="14561" width="9.1796875" style="15"/>
    <col min="14562" max="14562" width="9.54296875" style="15" bestFit="1" customWidth="1"/>
    <col min="14563" max="14564" width="9.1796875" style="15"/>
    <col min="14565" max="14565" width="9.54296875" style="15" bestFit="1" customWidth="1"/>
    <col min="14566" max="14568" width="9.1796875" style="15"/>
    <col min="14569" max="14569" width="9.54296875" style="15" bestFit="1" customWidth="1"/>
    <col min="14570" max="14573" width="9.1796875" style="15"/>
    <col min="14574" max="14574" width="9.54296875" style="15" bestFit="1" customWidth="1"/>
    <col min="14575" max="14575" width="9.1796875" style="15"/>
    <col min="14576" max="14576" width="11.1796875" style="15" bestFit="1" customWidth="1"/>
    <col min="14577" max="14578" width="12.7265625" style="15" bestFit="1" customWidth="1"/>
    <col min="14579" max="14581" width="9.1796875" style="15"/>
    <col min="14582" max="14582" width="11.1796875" style="15" bestFit="1" customWidth="1"/>
    <col min="14583" max="14583" width="9.1796875" style="15"/>
    <col min="14584" max="14584" width="9" style="15" bestFit="1" customWidth="1"/>
    <col min="14585" max="14585" width="10.1796875" style="15" bestFit="1" customWidth="1"/>
    <col min="14586" max="14586" width="9.1796875" style="15"/>
    <col min="14587" max="14587" width="9.54296875" style="15" bestFit="1" customWidth="1"/>
    <col min="14588" max="14588" width="9.1796875" style="15"/>
    <col min="14589" max="14589" width="9.54296875" style="15" bestFit="1" customWidth="1"/>
    <col min="14590" max="14812" width="9.1796875" style="15"/>
    <col min="14813" max="14813" width="19.453125" style="15" bestFit="1" customWidth="1"/>
    <col min="14814" max="14814" width="4.1796875" style="15" bestFit="1" customWidth="1"/>
    <col min="14815" max="14815" width="4.26953125" style="15" bestFit="1" customWidth="1"/>
    <col min="14816" max="14816" width="9.54296875" style="15" bestFit="1" customWidth="1"/>
    <col min="14817" max="14817" width="9.1796875" style="15"/>
    <col min="14818" max="14818" width="9.54296875" style="15" bestFit="1" customWidth="1"/>
    <col min="14819" max="14820" width="9.1796875" style="15"/>
    <col min="14821" max="14821" width="9.54296875" style="15" bestFit="1" customWidth="1"/>
    <col min="14822" max="14824" width="9.1796875" style="15"/>
    <col min="14825" max="14825" width="9.54296875" style="15" bestFit="1" customWidth="1"/>
    <col min="14826" max="14829" width="9.1796875" style="15"/>
    <col min="14830" max="14830" width="9.54296875" style="15" bestFit="1" customWidth="1"/>
    <col min="14831" max="14831" width="9.1796875" style="15"/>
    <col min="14832" max="14832" width="11.1796875" style="15" bestFit="1" customWidth="1"/>
    <col min="14833" max="14834" width="12.7265625" style="15" bestFit="1" customWidth="1"/>
    <col min="14835" max="14837" width="9.1796875" style="15"/>
    <col min="14838" max="14838" width="11.1796875" style="15" bestFit="1" customWidth="1"/>
    <col min="14839" max="14839" width="9.1796875" style="15"/>
    <col min="14840" max="14840" width="9" style="15" bestFit="1" customWidth="1"/>
    <col min="14841" max="14841" width="10.1796875" style="15" bestFit="1" customWidth="1"/>
    <col min="14842" max="14842" width="9.1796875" style="15"/>
    <col min="14843" max="14843" width="9.54296875" style="15" bestFit="1" customWidth="1"/>
    <col min="14844" max="14844" width="9.1796875" style="15"/>
    <col min="14845" max="14845" width="9.54296875" style="15" bestFit="1" customWidth="1"/>
    <col min="14846" max="15068" width="9.1796875" style="15"/>
    <col min="15069" max="15069" width="19.453125" style="15" bestFit="1" customWidth="1"/>
    <col min="15070" max="15070" width="4.1796875" style="15" bestFit="1" customWidth="1"/>
    <col min="15071" max="15071" width="4.26953125" style="15" bestFit="1" customWidth="1"/>
    <col min="15072" max="15072" width="9.54296875" style="15" bestFit="1" customWidth="1"/>
    <col min="15073" max="15073" width="9.1796875" style="15"/>
    <col min="15074" max="15074" width="9.54296875" style="15" bestFit="1" customWidth="1"/>
    <col min="15075" max="15076" width="9.1796875" style="15"/>
    <col min="15077" max="15077" width="9.54296875" style="15" bestFit="1" customWidth="1"/>
    <col min="15078" max="15080" width="9.1796875" style="15"/>
    <col min="15081" max="15081" width="9.54296875" style="15" bestFit="1" customWidth="1"/>
    <col min="15082" max="15085" width="9.1796875" style="15"/>
    <col min="15086" max="15086" width="9.54296875" style="15" bestFit="1" customWidth="1"/>
    <col min="15087" max="15087" width="9.1796875" style="15"/>
    <col min="15088" max="15088" width="11.1796875" style="15" bestFit="1" customWidth="1"/>
    <col min="15089" max="15090" width="12.7265625" style="15" bestFit="1" customWidth="1"/>
    <col min="15091" max="15093" width="9.1796875" style="15"/>
    <col min="15094" max="15094" width="11.1796875" style="15" bestFit="1" customWidth="1"/>
    <col min="15095" max="15095" width="9.1796875" style="15"/>
    <col min="15096" max="15096" width="9" style="15" bestFit="1" customWidth="1"/>
    <col min="15097" max="15097" width="10.1796875" style="15" bestFit="1" customWidth="1"/>
    <col min="15098" max="15098" width="9.1796875" style="15"/>
    <col min="15099" max="15099" width="9.54296875" style="15" bestFit="1" customWidth="1"/>
    <col min="15100" max="15100" width="9.1796875" style="15"/>
    <col min="15101" max="15101" width="9.54296875" style="15" bestFit="1" customWidth="1"/>
    <col min="15102" max="15324" width="9.1796875" style="15"/>
    <col min="15325" max="15325" width="19.453125" style="15" bestFit="1" customWidth="1"/>
    <col min="15326" max="15326" width="4.1796875" style="15" bestFit="1" customWidth="1"/>
    <col min="15327" max="15327" width="4.26953125" style="15" bestFit="1" customWidth="1"/>
    <col min="15328" max="15328" width="9.54296875" style="15" bestFit="1" customWidth="1"/>
    <col min="15329" max="15329" width="9.1796875" style="15"/>
    <col min="15330" max="15330" width="9.54296875" style="15" bestFit="1" customWidth="1"/>
    <col min="15331" max="15332" width="9.1796875" style="15"/>
    <col min="15333" max="15333" width="9.54296875" style="15" bestFit="1" customWidth="1"/>
    <col min="15334" max="15336" width="9.1796875" style="15"/>
    <col min="15337" max="15337" width="9.54296875" style="15" bestFit="1" customWidth="1"/>
    <col min="15338" max="15341" width="9.1796875" style="15"/>
    <col min="15342" max="15342" width="9.54296875" style="15" bestFit="1" customWidth="1"/>
    <col min="15343" max="15343" width="9.1796875" style="15"/>
    <col min="15344" max="15344" width="11.1796875" style="15" bestFit="1" customWidth="1"/>
    <col min="15345" max="15346" width="12.7265625" style="15" bestFit="1" customWidth="1"/>
    <col min="15347" max="15349" width="9.1796875" style="15"/>
    <col min="15350" max="15350" width="11.1796875" style="15" bestFit="1" customWidth="1"/>
    <col min="15351" max="15351" width="9.1796875" style="15"/>
    <col min="15352" max="15352" width="9" style="15" bestFit="1" customWidth="1"/>
    <col min="15353" max="15353" width="10.1796875" style="15" bestFit="1" customWidth="1"/>
    <col min="15354" max="15354" width="9.1796875" style="15"/>
    <col min="15355" max="15355" width="9.54296875" style="15" bestFit="1" customWidth="1"/>
    <col min="15356" max="15356" width="9.1796875" style="15"/>
    <col min="15357" max="15357" width="9.54296875" style="15" bestFit="1" customWidth="1"/>
    <col min="15358" max="15580" width="9.1796875" style="15"/>
    <col min="15581" max="15581" width="19.453125" style="15" bestFit="1" customWidth="1"/>
    <col min="15582" max="15582" width="4.1796875" style="15" bestFit="1" customWidth="1"/>
    <col min="15583" max="15583" width="4.26953125" style="15" bestFit="1" customWidth="1"/>
    <col min="15584" max="15584" width="9.54296875" style="15" bestFit="1" customWidth="1"/>
    <col min="15585" max="15585" width="9.1796875" style="15"/>
    <col min="15586" max="15586" width="9.54296875" style="15" bestFit="1" customWidth="1"/>
    <col min="15587" max="15588" width="9.1796875" style="15"/>
    <col min="15589" max="15589" width="9.54296875" style="15" bestFit="1" customWidth="1"/>
    <col min="15590" max="15592" width="9.1796875" style="15"/>
    <col min="15593" max="15593" width="9.54296875" style="15" bestFit="1" customWidth="1"/>
    <col min="15594" max="15597" width="9.1796875" style="15"/>
    <col min="15598" max="15598" width="9.54296875" style="15" bestFit="1" customWidth="1"/>
    <col min="15599" max="15599" width="9.1796875" style="15"/>
    <col min="15600" max="15600" width="11.1796875" style="15" bestFit="1" customWidth="1"/>
    <col min="15601" max="15602" width="12.7265625" style="15" bestFit="1" customWidth="1"/>
    <col min="15603" max="15605" width="9.1796875" style="15"/>
    <col min="15606" max="15606" width="11.1796875" style="15" bestFit="1" customWidth="1"/>
    <col min="15607" max="15607" width="9.1796875" style="15"/>
    <col min="15608" max="15608" width="9" style="15" bestFit="1" customWidth="1"/>
    <col min="15609" max="15609" width="10.1796875" style="15" bestFit="1" customWidth="1"/>
    <col min="15610" max="15610" width="9.1796875" style="15"/>
    <col min="15611" max="15611" width="9.54296875" style="15" bestFit="1" customWidth="1"/>
    <col min="15612" max="15612" width="9.1796875" style="15"/>
    <col min="15613" max="15613" width="9.54296875" style="15" bestFit="1" customWidth="1"/>
    <col min="15614" max="15836" width="9.1796875" style="15"/>
    <col min="15837" max="15837" width="19.453125" style="15" bestFit="1" customWidth="1"/>
    <col min="15838" max="15838" width="4.1796875" style="15" bestFit="1" customWidth="1"/>
    <col min="15839" max="15839" width="4.26953125" style="15" bestFit="1" customWidth="1"/>
    <col min="15840" max="15840" width="9.54296875" style="15" bestFit="1" customWidth="1"/>
    <col min="15841" max="15841" width="9.1796875" style="15"/>
    <col min="15842" max="15842" width="9.54296875" style="15" bestFit="1" customWidth="1"/>
    <col min="15843" max="15844" width="9.1796875" style="15"/>
    <col min="15845" max="15845" width="9.54296875" style="15" bestFit="1" customWidth="1"/>
    <col min="15846" max="15848" width="9.1796875" style="15"/>
    <col min="15849" max="15849" width="9.54296875" style="15" bestFit="1" customWidth="1"/>
    <col min="15850" max="15853" width="9.1796875" style="15"/>
    <col min="15854" max="15854" width="9.54296875" style="15" bestFit="1" customWidth="1"/>
    <col min="15855" max="15855" width="9.1796875" style="15"/>
    <col min="15856" max="15856" width="11.1796875" style="15" bestFit="1" customWidth="1"/>
    <col min="15857" max="15858" width="12.7265625" style="15" bestFit="1" customWidth="1"/>
    <col min="15859" max="15861" width="9.1796875" style="15"/>
    <col min="15862" max="15862" width="11.1796875" style="15" bestFit="1" customWidth="1"/>
    <col min="15863" max="15863" width="9.1796875" style="15"/>
    <col min="15864" max="15864" width="9" style="15" bestFit="1" customWidth="1"/>
    <col min="15865" max="15865" width="10.1796875" style="15" bestFit="1" customWidth="1"/>
    <col min="15866" max="15866" width="9.1796875" style="15"/>
    <col min="15867" max="15867" width="9.54296875" style="15" bestFit="1" customWidth="1"/>
    <col min="15868" max="15868" width="9.1796875" style="15"/>
    <col min="15869" max="15869" width="9.54296875" style="15" bestFit="1" customWidth="1"/>
    <col min="15870" max="16092" width="9.1796875" style="15"/>
    <col min="16093" max="16093" width="19.453125" style="15" bestFit="1" customWidth="1"/>
    <col min="16094" max="16094" width="4.1796875" style="15" bestFit="1" customWidth="1"/>
    <col min="16095" max="16095" width="4.26953125" style="15" bestFit="1" customWidth="1"/>
    <col min="16096" max="16096" width="9.54296875" style="15" bestFit="1" customWidth="1"/>
    <col min="16097" max="16097" width="9.1796875" style="15"/>
    <col min="16098" max="16098" width="9.54296875" style="15" bestFit="1" customWidth="1"/>
    <col min="16099" max="16100" width="9.1796875" style="15"/>
    <col min="16101" max="16101" width="9.54296875" style="15" bestFit="1" customWidth="1"/>
    <col min="16102" max="16104" width="9.1796875" style="15"/>
    <col min="16105" max="16105" width="9.54296875" style="15" bestFit="1" customWidth="1"/>
    <col min="16106" max="16109" width="9.1796875" style="15"/>
    <col min="16110" max="16110" width="9.54296875" style="15" bestFit="1" customWidth="1"/>
    <col min="16111" max="16111" width="9.1796875" style="15"/>
    <col min="16112" max="16112" width="11.1796875" style="15" bestFit="1" customWidth="1"/>
    <col min="16113" max="16114" width="12.7265625" style="15" bestFit="1" customWidth="1"/>
    <col min="16115" max="16117" width="9.1796875" style="15"/>
    <col min="16118" max="16118" width="11.1796875" style="15" bestFit="1" customWidth="1"/>
    <col min="16119" max="16119" width="9.1796875" style="15"/>
    <col min="16120" max="16120" width="9" style="15" bestFit="1" customWidth="1"/>
    <col min="16121" max="16121" width="10.1796875" style="15" bestFit="1" customWidth="1"/>
    <col min="16122" max="16122" width="9.1796875" style="15"/>
    <col min="16123" max="16123" width="9.54296875" style="15" bestFit="1" customWidth="1"/>
    <col min="16124" max="16124" width="9.1796875" style="15"/>
    <col min="16125" max="16125" width="9.54296875" style="15" bestFit="1" customWidth="1"/>
    <col min="16126" max="16384" width="9.1796875" style="15"/>
  </cols>
  <sheetData>
    <row r="1" spans="1:4" ht="13.5" thickBot="1" x14ac:dyDescent="0.35">
      <c r="A1" s="21" t="s">
        <v>1555</v>
      </c>
      <c r="B1" s="22" t="s">
        <v>1556</v>
      </c>
    </row>
    <row r="2" spans="1:4" x14ac:dyDescent="0.25">
      <c r="A2" s="23" t="s">
        <v>203</v>
      </c>
      <c r="B2" s="24" t="s">
        <v>204</v>
      </c>
      <c r="D2" s="15" t="s">
        <v>1738</v>
      </c>
    </row>
    <row r="3" spans="1:4" x14ac:dyDescent="0.25">
      <c r="A3" s="25" t="s">
        <v>205</v>
      </c>
      <c r="B3" s="26" t="s">
        <v>206</v>
      </c>
      <c r="D3" s="15" t="s">
        <v>1739</v>
      </c>
    </row>
    <row r="4" spans="1:4" x14ac:dyDescent="0.25">
      <c r="A4" s="25" t="s">
        <v>207</v>
      </c>
      <c r="B4" s="26" t="s">
        <v>208</v>
      </c>
    </row>
    <row r="5" spans="1:4" x14ac:dyDescent="0.25">
      <c r="A5" s="25" t="s">
        <v>209</v>
      </c>
      <c r="B5" s="26" t="s">
        <v>210</v>
      </c>
    </row>
    <row r="6" spans="1:4" x14ac:dyDescent="0.25">
      <c r="A6" s="25" t="s">
        <v>211</v>
      </c>
      <c r="B6" s="26" t="s">
        <v>212</v>
      </c>
    </row>
    <row r="7" spans="1:4" x14ac:dyDescent="0.25">
      <c r="A7" s="25" t="s">
        <v>213</v>
      </c>
      <c r="B7" s="26" t="s">
        <v>214</v>
      </c>
    </row>
    <row r="8" spans="1:4" x14ac:dyDescent="0.25">
      <c r="A8" s="25" t="s">
        <v>215</v>
      </c>
      <c r="B8" s="26" t="s">
        <v>216</v>
      </c>
    </row>
    <row r="9" spans="1:4" x14ac:dyDescent="0.25">
      <c r="A9" s="25" t="s">
        <v>217</v>
      </c>
      <c r="B9" s="26" t="s">
        <v>218</v>
      </c>
    </row>
    <row r="10" spans="1:4" x14ac:dyDescent="0.25">
      <c r="A10" s="25" t="s">
        <v>219</v>
      </c>
      <c r="B10" s="26" t="s">
        <v>220</v>
      </c>
    </row>
    <row r="11" spans="1:4" x14ac:dyDescent="0.25">
      <c r="A11" s="25" t="s">
        <v>221</v>
      </c>
      <c r="B11" s="26" t="s">
        <v>222</v>
      </c>
    </row>
    <row r="12" spans="1:4" x14ac:dyDescent="0.25">
      <c r="A12" s="25" t="s">
        <v>223</v>
      </c>
      <c r="B12" s="26" t="s">
        <v>224</v>
      </c>
    </row>
    <row r="13" spans="1:4" x14ac:dyDescent="0.25">
      <c r="A13" s="25" t="s">
        <v>225</v>
      </c>
      <c r="B13" s="26" t="s">
        <v>226</v>
      </c>
    </row>
    <row r="14" spans="1:4" x14ac:dyDescent="0.25">
      <c r="A14" s="25" t="s">
        <v>227</v>
      </c>
      <c r="B14" s="26" t="s">
        <v>228</v>
      </c>
    </row>
    <row r="15" spans="1:4" x14ac:dyDescent="0.25">
      <c r="A15" s="25" t="s">
        <v>229</v>
      </c>
      <c r="B15" s="26" t="s">
        <v>230</v>
      </c>
    </row>
    <row r="16" spans="1:4" x14ac:dyDescent="0.25">
      <c r="A16" s="25" t="s">
        <v>231</v>
      </c>
      <c r="B16" s="26" t="s">
        <v>232</v>
      </c>
    </row>
    <row r="17" spans="1:2" x14ac:dyDescent="0.25">
      <c r="A17" s="25" t="s">
        <v>233</v>
      </c>
      <c r="B17" s="26" t="s">
        <v>234</v>
      </c>
    </row>
    <row r="18" spans="1:2" x14ac:dyDescent="0.25">
      <c r="A18" s="25" t="s">
        <v>235</v>
      </c>
      <c r="B18" s="26" t="s">
        <v>236</v>
      </c>
    </row>
    <row r="19" spans="1:2" x14ac:dyDescent="0.25">
      <c r="A19" s="25" t="s">
        <v>237</v>
      </c>
      <c r="B19" s="26" t="s">
        <v>238</v>
      </c>
    </row>
    <row r="20" spans="1:2" x14ac:dyDescent="0.25">
      <c r="A20" s="25" t="s">
        <v>239</v>
      </c>
      <c r="B20" s="26" t="s">
        <v>240</v>
      </c>
    </row>
    <row r="21" spans="1:2" x14ac:dyDescent="0.25">
      <c r="A21" s="25" t="s">
        <v>241</v>
      </c>
      <c r="B21" s="26" t="s">
        <v>242</v>
      </c>
    </row>
    <row r="22" spans="1:2" x14ac:dyDescent="0.25">
      <c r="A22" s="25" t="s">
        <v>243</v>
      </c>
      <c r="B22" s="26" t="s">
        <v>244</v>
      </c>
    </row>
    <row r="23" spans="1:2" x14ac:dyDescent="0.25">
      <c r="A23" s="25" t="s">
        <v>245</v>
      </c>
      <c r="B23" s="26" t="s">
        <v>246</v>
      </c>
    </row>
    <row r="24" spans="1:2" x14ac:dyDescent="0.25">
      <c r="A24" s="25" t="s">
        <v>247</v>
      </c>
      <c r="B24" s="26" t="s">
        <v>248</v>
      </c>
    </row>
    <row r="25" spans="1:2" x14ac:dyDescent="0.25">
      <c r="A25" s="25" t="s">
        <v>249</v>
      </c>
      <c r="B25" s="26" t="s">
        <v>250</v>
      </c>
    </row>
    <row r="26" spans="1:2" x14ac:dyDescent="0.25">
      <c r="A26" s="25" t="s">
        <v>251</v>
      </c>
      <c r="B26" s="26" t="s">
        <v>252</v>
      </c>
    </row>
    <row r="27" spans="1:2" x14ac:dyDescent="0.25">
      <c r="A27" s="25" t="s">
        <v>253</v>
      </c>
      <c r="B27" s="26" t="s">
        <v>254</v>
      </c>
    </row>
    <row r="28" spans="1:2" x14ac:dyDescent="0.25">
      <c r="A28" s="25" t="s">
        <v>255</v>
      </c>
      <c r="B28" s="26" t="s">
        <v>256</v>
      </c>
    </row>
    <row r="29" spans="1:2" x14ac:dyDescent="0.25">
      <c r="A29" s="25" t="s">
        <v>257</v>
      </c>
      <c r="B29" s="26" t="s">
        <v>258</v>
      </c>
    </row>
    <row r="30" spans="1:2" x14ac:dyDescent="0.25">
      <c r="A30" s="25" t="s">
        <v>259</v>
      </c>
      <c r="B30" s="26" t="s">
        <v>260</v>
      </c>
    </row>
    <row r="31" spans="1:2" x14ac:dyDescent="0.25">
      <c r="A31" s="25" t="s">
        <v>261</v>
      </c>
      <c r="B31" s="26" t="s">
        <v>262</v>
      </c>
    </row>
    <row r="32" spans="1:2" x14ac:dyDescent="0.25">
      <c r="A32" s="25" t="s">
        <v>263</v>
      </c>
      <c r="B32" s="26" t="s">
        <v>264</v>
      </c>
    </row>
    <row r="33" spans="1:2" x14ac:dyDescent="0.25">
      <c r="A33" s="25" t="s">
        <v>265</v>
      </c>
      <c r="B33" s="26" t="s">
        <v>266</v>
      </c>
    </row>
    <row r="34" spans="1:2" x14ac:dyDescent="0.25">
      <c r="A34" s="25" t="s">
        <v>267</v>
      </c>
      <c r="B34" s="26" t="s">
        <v>268</v>
      </c>
    </row>
    <row r="35" spans="1:2" x14ac:dyDescent="0.25">
      <c r="A35" s="25" t="s">
        <v>269</v>
      </c>
      <c r="B35" s="26" t="s">
        <v>270</v>
      </c>
    </row>
    <row r="36" spans="1:2" x14ac:dyDescent="0.25">
      <c r="A36" s="25" t="s">
        <v>271</v>
      </c>
      <c r="B36" s="26" t="s">
        <v>272</v>
      </c>
    </row>
    <row r="37" spans="1:2" x14ac:dyDescent="0.25">
      <c r="A37" s="25" t="s">
        <v>273</v>
      </c>
      <c r="B37" s="26" t="s">
        <v>274</v>
      </c>
    </row>
    <row r="38" spans="1:2" x14ac:dyDescent="0.25">
      <c r="A38" s="25" t="s">
        <v>275</v>
      </c>
      <c r="B38" s="26" t="s">
        <v>276</v>
      </c>
    </row>
    <row r="39" spans="1:2" x14ac:dyDescent="0.25">
      <c r="A39" s="25" t="s">
        <v>277</v>
      </c>
      <c r="B39" s="26" t="s">
        <v>278</v>
      </c>
    </row>
    <row r="40" spans="1:2" x14ac:dyDescent="0.25">
      <c r="A40" s="25" t="s">
        <v>279</v>
      </c>
      <c r="B40" s="26" t="s">
        <v>280</v>
      </c>
    </row>
    <row r="41" spans="1:2" x14ac:dyDescent="0.25">
      <c r="A41" s="25" t="s">
        <v>281</v>
      </c>
      <c r="B41" s="26" t="s">
        <v>282</v>
      </c>
    </row>
    <row r="42" spans="1:2" x14ac:dyDescent="0.25">
      <c r="A42" s="25" t="s">
        <v>283</v>
      </c>
      <c r="B42" s="26" t="s">
        <v>284</v>
      </c>
    </row>
    <row r="43" spans="1:2" x14ac:dyDescent="0.25">
      <c r="A43" s="25" t="s">
        <v>285</v>
      </c>
      <c r="B43" s="26" t="s">
        <v>286</v>
      </c>
    </row>
    <row r="44" spans="1:2" x14ac:dyDescent="0.25">
      <c r="A44" s="25" t="s">
        <v>287</v>
      </c>
      <c r="B44" s="26" t="s">
        <v>288</v>
      </c>
    </row>
    <row r="45" spans="1:2" x14ac:dyDescent="0.25">
      <c r="A45" s="25" t="s">
        <v>289</v>
      </c>
      <c r="B45" s="26" t="s">
        <v>290</v>
      </c>
    </row>
    <row r="46" spans="1:2" x14ac:dyDescent="0.25">
      <c r="A46" s="25" t="s">
        <v>291</v>
      </c>
      <c r="B46" s="26" t="s">
        <v>292</v>
      </c>
    </row>
    <row r="47" spans="1:2" x14ac:dyDescent="0.25">
      <c r="A47" s="25" t="s">
        <v>293</v>
      </c>
      <c r="B47" s="26" t="s">
        <v>294</v>
      </c>
    </row>
    <row r="48" spans="1:2" x14ac:dyDescent="0.25">
      <c r="A48" s="25" t="s">
        <v>295</v>
      </c>
      <c r="B48" s="26" t="s">
        <v>296</v>
      </c>
    </row>
    <row r="49" spans="1:2" x14ac:dyDescent="0.25">
      <c r="A49" s="25" t="s">
        <v>297</v>
      </c>
      <c r="B49" s="26" t="s">
        <v>298</v>
      </c>
    </row>
    <row r="50" spans="1:2" x14ac:dyDescent="0.25">
      <c r="A50" s="25" t="s">
        <v>299</v>
      </c>
      <c r="B50" s="26" t="s">
        <v>300</v>
      </c>
    </row>
    <row r="51" spans="1:2" x14ac:dyDescent="0.25">
      <c r="A51" s="25" t="s">
        <v>301</v>
      </c>
      <c r="B51" s="26" t="s">
        <v>302</v>
      </c>
    </row>
    <row r="52" spans="1:2" x14ac:dyDescent="0.25">
      <c r="A52" s="25" t="s">
        <v>303</v>
      </c>
      <c r="B52" s="26" t="s">
        <v>304</v>
      </c>
    </row>
    <row r="53" spans="1:2" x14ac:dyDescent="0.25">
      <c r="A53" s="25" t="s">
        <v>305</v>
      </c>
      <c r="B53" s="26" t="s">
        <v>306</v>
      </c>
    </row>
    <row r="54" spans="1:2" x14ac:dyDescent="0.25">
      <c r="A54" s="25" t="s">
        <v>307</v>
      </c>
      <c r="B54" s="26" t="s">
        <v>308</v>
      </c>
    </row>
    <row r="55" spans="1:2" x14ac:dyDescent="0.25">
      <c r="A55" s="25" t="s">
        <v>309</v>
      </c>
      <c r="B55" s="26" t="s">
        <v>310</v>
      </c>
    </row>
    <row r="56" spans="1:2" x14ac:dyDescent="0.25">
      <c r="A56" s="25" t="s">
        <v>311</v>
      </c>
      <c r="B56" s="26" t="s">
        <v>312</v>
      </c>
    </row>
    <row r="57" spans="1:2" x14ac:dyDescent="0.25">
      <c r="A57" s="25" t="s">
        <v>313</v>
      </c>
      <c r="B57" s="26" t="s">
        <v>314</v>
      </c>
    </row>
    <row r="58" spans="1:2" x14ac:dyDescent="0.25">
      <c r="A58" s="25" t="s">
        <v>315</v>
      </c>
      <c r="B58" s="26" t="s">
        <v>316</v>
      </c>
    </row>
    <row r="59" spans="1:2" x14ac:dyDescent="0.25">
      <c r="A59" s="25" t="s">
        <v>317</v>
      </c>
      <c r="B59" s="26" t="s">
        <v>318</v>
      </c>
    </row>
    <row r="60" spans="1:2" x14ac:dyDescent="0.25">
      <c r="A60" s="25" t="s">
        <v>319</v>
      </c>
      <c r="B60" s="26" t="s">
        <v>320</v>
      </c>
    </row>
    <row r="61" spans="1:2" x14ac:dyDescent="0.25">
      <c r="A61" s="25" t="s">
        <v>321</v>
      </c>
      <c r="B61" s="26" t="s">
        <v>322</v>
      </c>
    </row>
    <row r="62" spans="1:2" x14ac:dyDescent="0.25">
      <c r="A62" s="25" t="s">
        <v>323</v>
      </c>
      <c r="B62" s="26" t="s">
        <v>324</v>
      </c>
    </row>
    <row r="63" spans="1:2" x14ac:dyDescent="0.25">
      <c r="A63" s="25" t="s">
        <v>325</v>
      </c>
      <c r="B63" s="26" t="s">
        <v>326</v>
      </c>
    </row>
    <row r="64" spans="1:2" x14ac:dyDescent="0.25">
      <c r="A64" s="25" t="s">
        <v>327</v>
      </c>
      <c r="B64" s="26" t="s">
        <v>328</v>
      </c>
    </row>
    <row r="65" spans="1:2" x14ac:dyDescent="0.25">
      <c r="A65" s="25" t="s">
        <v>329</v>
      </c>
      <c r="B65" s="26" t="s">
        <v>330</v>
      </c>
    </row>
    <row r="66" spans="1:2" x14ac:dyDescent="0.25">
      <c r="A66" s="25" t="s">
        <v>331</v>
      </c>
      <c r="B66" s="26" t="s">
        <v>332</v>
      </c>
    </row>
    <row r="67" spans="1:2" x14ac:dyDescent="0.25">
      <c r="A67" s="25" t="s">
        <v>333</v>
      </c>
      <c r="B67" s="26" t="s">
        <v>334</v>
      </c>
    </row>
    <row r="68" spans="1:2" x14ac:dyDescent="0.25">
      <c r="A68" s="25" t="s">
        <v>335</v>
      </c>
      <c r="B68" s="26" t="s">
        <v>336</v>
      </c>
    </row>
    <row r="69" spans="1:2" x14ac:dyDescent="0.25">
      <c r="A69" s="25" t="s">
        <v>337</v>
      </c>
      <c r="B69" s="26" t="s">
        <v>338</v>
      </c>
    </row>
    <row r="70" spans="1:2" x14ac:dyDescent="0.25">
      <c r="A70" s="25" t="s">
        <v>339</v>
      </c>
      <c r="B70" s="26" t="s">
        <v>340</v>
      </c>
    </row>
    <row r="71" spans="1:2" x14ac:dyDescent="0.25">
      <c r="A71" s="25" t="s">
        <v>341</v>
      </c>
      <c r="B71" s="26" t="s">
        <v>342</v>
      </c>
    </row>
    <row r="72" spans="1:2" x14ac:dyDescent="0.25">
      <c r="A72" s="25" t="s">
        <v>343</v>
      </c>
      <c r="B72" s="26" t="s">
        <v>344</v>
      </c>
    </row>
    <row r="73" spans="1:2" x14ac:dyDescent="0.25">
      <c r="A73" s="25" t="s">
        <v>345</v>
      </c>
      <c r="B73" s="26" t="s">
        <v>346</v>
      </c>
    </row>
    <row r="74" spans="1:2" x14ac:dyDescent="0.25">
      <c r="A74" s="25" t="s">
        <v>347</v>
      </c>
      <c r="B74" s="26" t="s">
        <v>348</v>
      </c>
    </row>
    <row r="75" spans="1:2" x14ac:dyDescent="0.25">
      <c r="A75" s="25" t="s">
        <v>349</v>
      </c>
      <c r="B75" s="26" t="s">
        <v>350</v>
      </c>
    </row>
    <row r="76" spans="1:2" x14ac:dyDescent="0.25">
      <c r="A76" s="25" t="s">
        <v>351</v>
      </c>
      <c r="B76" s="26" t="s">
        <v>352</v>
      </c>
    </row>
    <row r="77" spans="1:2" x14ac:dyDescent="0.25">
      <c r="A77" s="25" t="s">
        <v>353</v>
      </c>
      <c r="B77" s="26" t="s">
        <v>354</v>
      </c>
    </row>
    <row r="78" spans="1:2" x14ac:dyDescent="0.25">
      <c r="A78" s="25" t="s">
        <v>355</v>
      </c>
      <c r="B78" s="26" t="s">
        <v>356</v>
      </c>
    </row>
    <row r="79" spans="1:2" x14ac:dyDescent="0.25">
      <c r="A79" s="25" t="s">
        <v>357</v>
      </c>
      <c r="B79" s="26" t="s">
        <v>358</v>
      </c>
    </row>
    <row r="80" spans="1:2" x14ac:dyDescent="0.25">
      <c r="A80" s="25" t="s">
        <v>359</v>
      </c>
      <c r="B80" s="26" t="s">
        <v>360</v>
      </c>
    </row>
    <row r="81" spans="1:2" x14ac:dyDescent="0.25">
      <c r="A81" s="25" t="s">
        <v>361</v>
      </c>
      <c r="B81" s="26" t="s">
        <v>362</v>
      </c>
    </row>
    <row r="82" spans="1:2" x14ac:dyDescent="0.25">
      <c r="A82" s="25" t="s">
        <v>363</v>
      </c>
      <c r="B82" s="26" t="s">
        <v>364</v>
      </c>
    </row>
    <row r="83" spans="1:2" x14ac:dyDescent="0.25">
      <c r="A83" s="25" t="s">
        <v>365</v>
      </c>
      <c r="B83" s="26" t="s">
        <v>366</v>
      </c>
    </row>
    <row r="84" spans="1:2" x14ac:dyDescent="0.25">
      <c r="A84" s="25" t="s">
        <v>367</v>
      </c>
      <c r="B84" s="26" t="s">
        <v>368</v>
      </c>
    </row>
    <row r="85" spans="1:2" x14ac:dyDescent="0.25">
      <c r="A85" s="25" t="s">
        <v>369</v>
      </c>
      <c r="B85" s="26" t="s">
        <v>370</v>
      </c>
    </row>
    <row r="86" spans="1:2" x14ac:dyDescent="0.25">
      <c r="A86" s="25" t="s">
        <v>371</v>
      </c>
      <c r="B86" s="26" t="s">
        <v>372</v>
      </c>
    </row>
    <row r="87" spans="1:2" x14ac:dyDescent="0.25">
      <c r="A87" s="25" t="s">
        <v>373</v>
      </c>
      <c r="B87" s="26" t="s">
        <v>374</v>
      </c>
    </row>
    <row r="88" spans="1:2" x14ac:dyDescent="0.25">
      <c r="A88" s="25" t="s">
        <v>375</v>
      </c>
      <c r="B88" s="26" t="s">
        <v>376</v>
      </c>
    </row>
    <row r="89" spans="1:2" x14ac:dyDescent="0.25">
      <c r="A89" s="25" t="s">
        <v>377</v>
      </c>
      <c r="B89" s="26" t="s">
        <v>378</v>
      </c>
    </row>
    <row r="90" spans="1:2" x14ac:dyDescent="0.25">
      <c r="A90" s="25" t="s">
        <v>379</v>
      </c>
      <c r="B90" s="26" t="s">
        <v>380</v>
      </c>
    </row>
    <row r="91" spans="1:2" x14ac:dyDescent="0.25">
      <c r="A91" s="25" t="s">
        <v>381</v>
      </c>
      <c r="B91" s="26" t="s">
        <v>382</v>
      </c>
    </row>
    <row r="92" spans="1:2" x14ac:dyDescent="0.25">
      <c r="A92" s="25" t="s">
        <v>383</v>
      </c>
      <c r="B92" s="26" t="s">
        <v>384</v>
      </c>
    </row>
    <row r="93" spans="1:2" x14ac:dyDescent="0.25">
      <c r="A93" s="25" t="s">
        <v>385</v>
      </c>
      <c r="B93" s="26" t="s">
        <v>386</v>
      </c>
    </row>
    <row r="94" spans="1:2" x14ac:dyDescent="0.25">
      <c r="A94" s="25" t="s">
        <v>387</v>
      </c>
      <c r="B94" s="26" t="s">
        <v>388</v>
      </c>
    </row>
    <row r="95" spans="1:2" x14ac:dyDescent="0.25">
      <c r="A95" s="25" t="s">
        <v>389</v>
      </c>
      <c r="B95" s="26" t="s">
        <v>390</v>
      </c>
    </row>
    <row r="96" spans="1:2" x14ac:dyDescent="0.25">
      <c r="A96" s="25" t="s">
        <v>391</v>
      </c>
      <c r="B96" s="26" t="s">
        <v>392</v>
      </c>
    </row>
    <row r="97" spans="1:2" x14ac:dyDescent="0.25">
      <c r="A97" s="25" t="s">
        <v>393</v>
      </c>
      <c r="B97" s="26" t="s">
        <v>394</v>
      </c>
    </row>
    <row r="98" spans="1:2" x14ac:dyDescent="0.25">
      <c r="A98" s="25" t="s">
        <v>395</v>
      </c>
      <c r="B98" s="26" t="s">
        <v>396</v>
      </c>
    </row>
    <row r="99" spans="1:2" x14ac:dyDescent="0.25">
      <c r="A99" s="25" t="s">
        <v>397</v>
      </c>
      <c r="B99" s="26" t="s">
        <v>398</v>
      </c>
    </row>
    <row r="100" spans="1:2" x14ac:dyDescent="0.25">
      <c r="A100" s="25" t="s">
        <v>399</v>
      </c>
      <c r="B100" s="26" t="s">
        <v>400</v>
      </c>
    </row>
    <row r="101" spans="1:2" x14ac:dyDescent="0.25">
      <c r="A101" s="25" t="s">
        <v>401</v>
      </c>
      <c r="B101" s="26" t="s">
        <v>402</v>
      </c>
    </row>
    <row r="102" spans="1:2" x14ac:dyDescent="0.25">
      <c r="A102" s="25" t="s">
        <v>403</v>
      </c>
      <c r="B102" s="26" t="s">
        <v>404</v>
      </c>
    </row>
    <row r="103" spans="1:2" x14ac:dyDescent="0.25">
      <c r="A103" s="25" t="s">
        <v>405</v>
      </c>
      <c r="B103" s="26" t="s">
        <v>406</v>
      </c>
    </row>
    <row r="104" spans="1:2" x14ac:dyDescent="0.25">
      <c r="A104" s="25" t="s">
        <v>407</v>
      </c>
      <c r="B104" s="26" t="s">
        <v>408</v>
      </c>
    </row>
    <row r="105" spans="1:2" x14ac:dyDescent="0.25">
      <c r="A105" s="25" t="s">
        <v>409</v>
      </c>
      <c r="B105" s="26" t="s">
        <v>410</v>
      </c>
    </row>
    <row r="106" spans="1:2" x14ac:dyDescent="0.25">
      <c r="A106" s="25" t="s">
        <v>411</v>
      </c>
      <c r="B106" s="26" t="s">
        <v>412</v>
      </c>
    </row>
    <row r="107" spans="1:2" x14ac:dyDescent="0.25">
      <c r="A107" s="25" t="s">
        <v>413</v>
      </c>
      <c r="B107" s="26" t="s">
        <v>414</v>
      </c>
    </row>
    <row r="108" spans="1:2" x14ac:dyDescent="0.25">
      <c r="A108" s="25" t="s">
        <v>415</v>
      </c>
      <c r="B108" s="26" t="s">
        <v>416</v>
      </c>
    </row>
    <row r="109" spans="1:2" x14ac:dyDescent="0.25">
      <c r="A109" s="25" t="s">
        <v>417</v>
      </c>
      <c r="B109" s="26" t="s">
        <v>418</v>
      </c>
    </row>
    <row r="110" spans="1:2" x14ac:dyDescent="0.25">
      <c r="A110" s="25" t="s">
        <v>419</v>
      </c>
      <c r="B110" s="26" t="s">
        <v>420</v>
      </c>
    </row>
    <row r="111" spans="1:2" x14ac:dyDescent="0.25">
      <c r="A111" s="25" t="s">
        <v>421</v>
      </c>
      <c r="B111" s="26" t="s">
        <v>422</v>
      </c>
    </row>
    <row r="112" spans="1:2" x14ac:dyDescent="0.25">
      <c r="A112" s="25" t="s">
        <v>423</v>
      </c>
      <c r="B112" s="26" t="s">
        <v>424</v>
      </c>
    </row>
    <row r="113" spans="1:2" x14ac:dyDescent="0.25">
      <c r="A113" s="25" t="s">
        <v>425</v>
      </c>
      <c r="B113" s="26" t="s">
        <v>426</v>
      </c>
    </row>
    <row r="114" spans="1:2" x14ac:dyDescent="0.25">
      <c r="A114" s="25" t="s">
        <v>427</v>
      </c>
      <c r="B114" s="26" t="s">
        <v>428</v>
      </c>
    </row>
    <row r="115" spans="1:2" x14ac:dyDescent="0.25">
      <c r="A115" s="25" t="s">
        <v>429</v>
      </c>
      <c r="B115" s="26" t="s">
        <v>430</v>
      </c>
    </row>
    <row r="116" spans="1:2" x14ac:dyDescent="0.25">
      <c r="A116" s="25" t="s">
        <v>431</v>
      </c>
      <c r="B116" s="26" t="s">
        <v>432</v>
      </c>
    </row>
    <row r="117" spans="1:2" x14ac:dyDescent="0.25">
      <c r="A117" s="25" t="s">
        <v>433</v>
      </c>
      <c r="B117" s="26" t="s">
        <v>434</v>
      </c>
    </row>
    <row r="118" spans="1:2" x14ac:dyDescent="0.25">
      <c r="A118" s="25" t="s">
        <v>435</v>
      </c>
      <c r="B118" s="26" t="s">
        <v>436</v>
      </c>
    </row>
    <row r="119" spans="1:2" x14ac:dyDescent="0.25">
      <c r="A119" s="25" t="s">
        <v>437</v>
      </c>
      <c r="B119" s="26" t="s">
        <v>438</v>
      </c>
    </row>
    <row r="120" spans="1:2" x14ac:dyDescent="0.25">
      <c r="A120" s="25" t="s">
        <v>439</v>
      </c>
      <c r="B120" s="26" t="s">
        <v>440</v>
      </c>
    </row>
    <row r="121" spans="1:2" x14ac:dyDescent="0.25">
      <c r="A121" s="25" t="s">
        <v>441</v>
      </c>
      <c r="B121" s="26" t="s">
        <v>442</v>
      </c>
    </row>
    <row r="122" spans="1:2" x14ac:dyDescent="0.25">
      <c r="A122" s="25" t="s">
        <v>443</v>
      </c>
      <c r="B122" s="26" t="s">
        <v>444</v>
      </c>
    </row>
    <row r="123" spans="1:2" x14ac:dyDescent="0.25">
      <c r="A123" s="25" t="s">
        <v>445</v>
      </c>
      <c r="B123" s="26" t="s">
        <v>446</v>
      </c>
    </row>
    <row r="124" spans="1:2" x14ac:dyDescent="0.25">
      <c r="A124" s="25" t="s">
        <v>447</v>
      </c>
      <c r="B124" s="26" t="s">
        <v>448</v>
      </c>
    </row>
    <row r="125" spans="1:2" x14ac:dyDescent="0.25">
      <c r="A125" s="25" t="s">
        <v>449</v>
      </c>
      <c r="B125" s="26" t="s">
        <v>450</v>
      </c>
    </row>
    <row r="126" spans="1:2" x14ac:dyDescent="0.25">
      <c r="A126" s="25" t="s">
        <v>451</v>
      </c>
      <c r="B126" s="26" t="s">
        <v>452</v>
      </c>
    </row>
    <row r="127" spans="1:2" x14ac:dyDescent="0.25">
      <c r="A127" s="25" t="s">
        <v>453</v>
      </c>
      <c r="B127" s="26" t="s">
        <v>454</v>
      </c>
    </row>
    <row r="128" spans="1:2" x14ac:dyDescent="0.25">
      <c r="A128" s="25" t="s">
        <v>455</v>
      </c>
      <c r="B128" s="26" t="s">
        <v>456</v>
      </c>
    </row>
    <row r="129" spans="1:2" x14ac:dyDescent="0.25">
      <c r="A129" s="25" t="s">
        <v>457</v>
      </c>
      <c r="B129" s="26" t="s">
        <v>458</v>
      </c>
    </row>
    <row r="130" spans="1:2" x14ac:dyDescent="0.25">
      <c r="A130" s="25" t="s">
        <v>459</v>
      </c>
      <c r="B130" s="26" t="s">
        <v>460</v>
      </c>
    </row>
    <row r="131" spans="1:2" x14ac:dyDescent="0.25">
      <c r="A131" s="25" t="s">
        <v>461</v>
      </c>
      <c r="B131" s="26" t="s">
        <v>462</v>
      </c>
    </row>
    <row r="132" spans="1:2" x14ac:dyDescent="0.25">
      <c r="A132" s="25" t="s">
        <v>463</v>
      </c>
      <c r="B132" s="26" t="s">
        <v>464</v>
      </c>
    </row>
    <row r="133" spans="1:2" x14ac:dyDescent="0.25">
      <c r="A133" s="25" t="s">
        <v>465</v>
      </c>
      <c r="B133" s="26" t="s">
        <v>466</v>
      </c>
    </row>
    <row r="134" spans="1:2" x14ac:dyDescent="0.25">
      <c r="A134" s="25" t="s">
        <v>467</v>
      </c>
      <c r="B134" s="26" t="s">
        <v>468</v>
      </c>
    </row>
    <row r="135" spans="1:2" x14ac:dyDescent="0.25">
      <c r="A135" s="25" t="s">
        <v>469</v>
      </c>
      <c r="B135" s="26" t="s">
        <v>470</v>
      </c>
    </row>
    <row r="136" spans="1:2" x14ac:dyDescent="0.25">
      <c r="A136" s="25" t="s">
        <v>471</v>
      </c>
      <c r="B136" s="26" t="s">
        <v>472</v>
      </c>
    </row>
    <row r="137" spans="1:2" x14ac:dyDescent="0.25">
      <c r="A137" s="25" t="s">
        <v>473</v>
      </c>
      <c r="B137" s="26" t="s">
        <v>474</v>
      </c>
    </row>
    <row r="138" spans="1:2" x14ac:dyDescent="0.25">
      <c r="A138" s="25" t="s">
        <v>475</v>
      </c>
      <c r="B138" s="26" t="s">
        <v>476</v>
      </c>
    </row>
    <row r="139" spans="1:2" x14ac:dyDescent="0.25">
      <c r="A139" s="25" t="s">
        <v>477</v>
      </c>
      <c r="B139" s="26" t="s">
        <v>478</v>
      </c>
    </row>
    <row r="140" spans="1:2" x14ac:dyDescent="0.25">
      <c r="A140" s="25" t="s">
        <v>479</v>
      </c>
      <c r="B140" s="26" t="s">
        <v>480</v>
      </c>
    </row>
    <row r="141" spans="1:2" x14ac:dyDescent="0.25">
      <c r="A141" s="25" t="s">
        <v>481</v>
      </c>
      <c r="B141" s="26" t="s">
        <v>482</v>
      </c>
    </row>
    <row r="142" spans="1:2" x14ac:dyDescent="0.25">
      <c r="A142" s="25" t="s">
        <v>483</v>
      </c>
      <c r="B142" s="26" t="s">
        <v>484</v>
      </c>
    </row>
    <row r="143" spans="1:2" x14ac:dyDescent="0.25">
      <c r="A143" s="25" t="s">
        <v>485</v>
      </c>
      <c r="B143" s="26" t="s">
        <v>486</v>
      </c>
    </row>
    <row r="144" spans="1:2" x14ac:dyDescent="0.25">
      <c r="A144" s="25" t="s">
        <v>487</v>
      </c>
      <c r="B144" s="26" t="s">
        <v>488</v>
      </c>
    </row>
    <row r="145" spans="1:2" x14ac:dyDescent="0.25">
      <c r="A145" s="25" t="s">
        <v>489</v>
      </c>
      <c r="B145" s="26" t="s">
        <v>490</v>
      </c>
    </row>
    <row r="146" spans="1:2" x14ac:dyDescent="0.25">
      <c r="A146" s="25" t="s">
        <v>491</v>
      </c>
      <c r="B146" s="26" t="s">
        <v>492</v>
      </c>
    </row>
    <row r="147" spans="1:2" x14ac:dyDescent="0.25">
      <c r="A147" s="25" t="s">
        <v>493</v>
      </c>
      <c r="B147" s="26" t="s">
        <v>494</v>
      </c>
    </row>
    <row r="148" spans="1:2" x14ac:dyDescent="0.25">
      <c r="A148" s="25" t="s">
        <v>495</v>
      </c>
      <c r="B148" s="26" t="s">
        <v>496</v>
      </c>
    </row>
    <row r="149" spans="1:2" x14ac:dyDescent="0.25">
      <c r="A149" s="25" t="s">
        <v>497</v>
      </c>
      <c r="B149" s="26" t="s">
        <v>498</v>
      </c>
    </row>
    <row r="150" spans="1:2" x14ac:dyDescent="0.25">
      <c r="A150" s="25" t="s">
        <v>499</v>
      </c>
      <c r="B150" s="26" t="s">
        <v>500</v>
      </c>
    </row>
    <row r="151" spans="1:2" x14ac:dyDescent="0.25">
      <c r="A151" s="25" t="s">
        <v>501</v>
      </c>
      <c r="B151" s="26" t="s">
        <v>502</v>
      </c>
    </row>
    <row r="152" spans="1:2" x14ac:dyDescent="0.25">
      <c r="A152" s="25" t="s">
        <v>503</v>
      </c>
      <c r="B152" s="26" t="s">
        <v>504</v>
      </c>
    </row>
    <row r="153" spans="1:2" x14ac:dyDescent="0.25">
      <c r="A153" s="25" t="s">
        <v>505</v>
      </c>
      <c r="B153" s="26" t="s">
        <v>506</v>
      </c>
    </row>
    <row r="154" spans="1:2" x14ac:dyDescent="0.25">
      <c r="A154" s="25" t="s">
        <v>507</v>
      </c>
      <c r="B154" s="26" t="s">
        <v>508</v>
      </c>
    </row>
    <row r="155" spans="1:2" x14ac:dyDescent="0.25">
      <c r="A155" s="25" t="s">
        <v>509</v>
      </c>
      <c r="B155" s="26" t="s">
        <v>510</v>
      </c>
    </row>
    <row r="156" spans="1:2" x14ac:dyDescent="0.25">
      <c r="A156" s="25" t="s">
        <v>511</v>
      </c>
      <c r="B156" s="26" t="s">
        <v>512</v>
      </c>
    </row>
    <row r="157" spans="1:2" x14ac:dyDescent="0.25">
      <c r="A157" s="25" t="s">
        <v>513</v>
      </c>
      <c r="B157" s="26" t="s">
        <v>514</v>
      </c>
    </row>
    <row r="158" spans="1:2" x14ac:dyDescent="0.25">
      <c r="A158" s="25" t="s">
        <v>515</v>
      </c>
      <c r="B158" s="26" t="s">
        <v>516</v>
      </c>
    </row>
    <row r="159" spans="1:2" x14ac:dyDescent="0.25">
      <c r="A159" s="25" t="s">
        <v>517</v>
      </c>
      <c r="B159" s="26" t="s">
        <v>518</v>
      </c>
    </row>
    <row r="160" spans="1:2" x14ac:dyDescent="0.25">
      <c r="A160" s="25" t="s">
        <v>519</v>
      </c>
      <c r="B160" s="26" t="s">
        <v>520</v>
      </c>
    </row>
    <row r="161" spans="1:2" x14ac:dyDescent="0.25">
      <c r="A161" s="25" t="s">
        <v>521</v>
      </c>
      <c r="B161" s="26" t="s">
        <v>522</v>
      </c>
    </row>
    <row r="162" spans="1:2" x14ac:dyDescent="0.25">
      <c r="A162" s="25" t="s">
        <v>523</v>
      </c>
      <c r="B162" s="26" t="s">
        <v>524</v>
      </c>
    </row>
    <row r="163" spans="1:2" x14ac:dyDescent="0.25">
      <c r="A163" s="25" t="s">
        <v>525</v>
      </c>
      <c r="B163" s="26" t="s">
        <v>526</v>
      </c>
    </row>
    <row r="164" spans="1:2" x14ac:dyDescent="0.25">
      <c r="A164" s="25" t="s">
        <v>527</v>
      </c>
      <c r="B164" s="26" t="s">
        <v>528</v>
      </c>
    </row>
    <row r="165" spans="1:2" x14ac:dyDescent="0.25">
      <c r="A165" s="25" t="s">
        <v>529</v>
      </c>
      <c r="B165" s="26" t="s">
        <v>530</v>
      </c>
    </row>
    <row r="166" spans="1:2" x14ac:dyDescent="0.25">
      <c r="A166" s="25" t="s">
        <v>531</v>
      </c>
      <c r="B166" s="26" t="s">
        <v>532</v>
      </c>
    </row>
    <row r="167" spans="1:2" x14ac:dyDescent="0.25">
      <c r="A167" s="25" t="s">
        <v>533</v>
      </c>
      <c r="B167" s="26" t="s">
        <v>534</v>
      </c>
    </row>
    <row r="168" spans="1:2" x14ac:dyDescent="0.25">
      <c r="A168" s="25" t="s">
        <v>535</v>
      </c>
      <c r="B168" s="26" t="s">
        <v>536</v>
      </c>
    </row>
    <row r="169" spans="1:2" x14ac:dyDescent="0.25">
      <c r="A169" s="25" t="s">
        <v>537</v>
      </c>
      <c r="B169" s="26" t="s">
        <v>538</v>
      </c>
    </row>
    <row r="170" spans="1:2" x14ac:dyDescent="0.25">
      <c r="A170" s="25" t="s">
        <v>539</v>
      </c>
      <c r="B170" s="26" t="s">
        <v>540</v>
      </c>
    </row>
    <row r="171" spans="1:2" x14ac:dyDescent="0.25">
      <c r="A171" s="25" t="s">
        <v>541</v>
      </c>
      <c r="B171" s="26" t="s">
        <v>542</v>
      </c>
    </row>
    <row r="172" spans="1:2" x14ac:dyDescent="0.25">
      <c r="A172" s="25" t="s">
        <v>543</v>
      </c>
      <c r="B172" s="26" t="s">
        <v>544</v>
      </c>
    </row>
    <row r="173" spans="1:2" x14ac:dyDescent="0.25">
      <c r="A173" s="25" t="s">
        <v>545</v>
      </c>
      <c r="B173" s="26" t="s">
        <v>546</v>
      </c>
    </row>
    <row r="174" spans="1:2" x14ac:dyDescent="0.25">
      <c r="A174" s="25" t="s">
        <v>547</v>
      </c>
      <c r="B174" s="26" t="s">
        <v>548</v>
      </c>
    </row>
    <row r="175" spans="1:2" x14ac:dyDescent="0.25">
      <c r="A175" s="25" t="s">
        <v>549</v>
      </c>
      <c r="B175" s="26" t="s">
        <v>550</v>
      </c>
    </row>
    <row r="176" spans="1:2" x14ac:dyDescent="0.25">
      <c r="A176" s="25" t="s">
        <v>551</v>
      </c>
      <c r="B176" s="26" t="s">
        <v>552</v>
      </c>
    </row>
    <row r="177" spans="1:2" x14ac:dyDescent="0.25">
      <c r="A177" s="25" t="s">
        <v>553</v>
      </c>
      <c r="B177" s="26" t="s">
        <v>554</v>
      </c>
    </row>
    <row r="178" spans="1:2" x14ac:dyDescent="0.25">
      <c r="A178" s="25" t="s">
        <v>555</v>
      </c>
      <c r="B178" s="26" t="s">
        <v>556</v>
      </c>
    </row>
    <row r="179" spans="1:2" x14ac:dyDescent="0.25">
      <c r="A179" s="25" t="s">
        <v>557</v>
      </c>
      <c r="B179" s="26" t="s">
        <v>558</v>
      </c>
    </row>
    <row r="180" spans="1:2" x14ac:dyDescent="0.25">
      <c r="A180" s="25" t="s">
        <v>559</v>
      </c>
      <c r="B180" s="26" t="s">
        <v>560</v>
      </c>
    </row>
    <row r="181" spans="1:2" x14ac:dyDescent="0.25">
      <c r="A181" s="25" t="s">
        <v>561</v>
      </c>
      <c r="B181" s="26" t="s">
        <v>562</v>
      </c>
    </row>
    <row r="182" spans="1:2" x14ac:dyDescent="0.25">
      <c r="A182" s="25" t="s">
        <v>563</v>
      </c>
      <c r="B182" s="26" t="s">
        <v>564</v>
      </c>
    </row>
    <row r="183" spans="1:2" x14ac:dyDescent="0.25">
      <c r="A183" s="25" t="s">
        <v>565</v>
      </c>
      <c r="B183" s="26" t="s">
        <v>566</v>
      </c>
    </row>
    <row r="184" spans="1:2" x14ac:dyDescent="0.25">
      <c r="A184" s="25" t="s">
        <v>567</v>
      </c>
      <c r="B184" s="26" t="s">
        <v>568</v>
      </c>
    </row>
    <row r="185" spans="1:2" x14ac:dyDescent="0.25">
      <c r="A185" s="25" t="s">
        <v>569</v>
      </c>
      <c r="B185" s="26" t="s">
        <v>570</v>
      </c>
    </row>
    <row r="186" spans="1:2" x14ac:dyDescent="0.25">
      <c r="A186" s="25" t="s">
        <v>571</v>
      </c>
      <c r="B186" s="26" t="s">
        <v>572</v>
      </c>
    </row>
    <row r="187" spans="1:2" x14ac:dyDescent="0.25">
      <c r="A187" s="25" t="s">
        <v>573</v>
      </c>
      <c r="B187" s="26" t="s">
        <v>574</v>
      </c>
    </row>
    <row r="188" spans="1:2" x14ac:dyDescent="0.25">
      <c r="A188" s="25" t="s">
        <v>575</v>
      </c>
      <c r="B188" s="26" t="s">
        <v>576</v>
      </c>
    </row>
    <row r="189" spans="1:2" x14ac:dyDescent="0.25">
      <c r="A189" s="25" t="s">
        <v>577</v>
      </c>
      <c r="B189" s="26" t="s">
        <v>578</v>
      </c>
    </row>
    <row r="190" spans="1:2" x14ac:dyDescent="0.25">
      <c r="A190" s="25" t="s">
        <v>579</v>
      </c>
      <c r="B190" s="26" t="s">
        <v>580</v>
      </c>
    </row>
    <row r="191" spans="1:2" x14ac:dyDescent="0.25">
      <c r="A191" s="25" t="s">
        <v>581</v>
      </c>
      <c r="B191" s="26" t="s">
        <v>582</v>
      </c>
    </row>
    <row r="192" spans="1:2" x14ac:dyDescent="0.25">
      <c r="A192" s="25" t="s">
        <v>583</v>
      </c>
      <c r="B192" s="26" t="s">
        <v>584</v>
      </c>
    </row>
    <row r="193" spans="1:2" x14ac:dyDescent="0.25">
      <c r="A193" s="25" t="s">
        <v>585</v>
      </c>
      <c r="B193" s="26" t="s">
        <v>586</v>
      </c>
    </row>
    <row r="194" spans="1:2" x14ac:dyDescent="0.25">
      <c r="A194" s="25" t="s">
        <v>587</v>
      </c>
      <c r="B194" s="26" t="s">
        <v>588</v>
      </c>
    </row>
    <row r="195" spans="1:2" x14ac:dyDescent="0.25">
      <c r="A195" s="25" t="s">
        <v>589</v>
      </c>
      <c r="B195" s="26" t="s">
        <v>590</v>
      </c>
    </row>
    <row r="196" spans="1:2" x14ac:dyDescent="0.25">
      <c r="A196" s="25" t="s">
        <v>591</v>
      </c>
      <c r="B196" s="26" t="s">
        <v>592</v>
      </c>
    </row>
    <row r="197" spans="1:2" x14ac:dyDescent="0.25">
      <c r="A197" s="25" t="s">
        <v>593</v>
      </c>
      <c r="B197" s="26" t="s">
        <v>594</v>
      </c>
    </row>
    <row r="198" spans="1:2" x14ac:dyDescent="0.25">
      <c r="A198" s="25" t="s">
        <v>595</v>
      </c>
      <c r="B198" s="26" t="s">
        <v>596</v>
      </c>
    </row>
    <row r="199" spans="1:2" x14ac:dyDescent="0.25">
      <c r="A199" s="25" t="s">
        <v>597</v>
      </c>
      <c r="B199" s="26" t="s">
        <v>598</v>
      </c>
    </row>
    <row r="200" spans="1:2" x14ac:dyDescent="0.25">
      <c r="A200" s="25" t="s">
        <v>599</v>
      </c>
      <c r="B200" s="26" t="s">
        <v>600</v>
      </c>
    </row>
    <row r="201" spans="1:2" x14ac:dyDescent="0.25">
      <c r="A201" s="25" t="s">
        <v>601</v>
      </c>
      <c r="B201" s="26" t="s">
        <v>602</v>
      </c>
    </row>
    <row r="202" spans="1:2" x14ac:dyDescent="0.25">
      <c r="A202" s="25" t="s">
        <v>603</v>
      </c>
      <c r="B202" s="26" t="s">
        <v>604</v>
      </c>
    </row>
    <row r="203" spans="1:2" x14ac:dyDescent="0.25">
      <c r="A203" s="25" t="s">
        <v>605</v>
      </c>
      <c r="B203" s="26" t="s">
        <v>606</v>
      </c>
    </row>
    <row r="204" spans="1:2" x14ac:dyDescent="0.25">
      <c r="A204" s="25" t="s">
        <v>607</v>
      </c>
      <c r="B204" s="26" t="s">
        <v>608</v>
      </c>
    </row>
    <row r="205" spans="1:2" x14ac:dyDescent="0.25">
      <c r="A205" s="25" t="s">
        <v>609</v>
      </c>
      <c r="B205" s="26" t="s">
        <v>610</v>
      </c>
    </row>
    <row r="206" spans="1:2" x14ac:dyDescent="0.25">
      <c r="A206" s="25" t="s">
        <v>611</v>
      </c>
      <c r="B206" s="26" t="s">
        <v>612</v>
      </c>
    </row>
    <row r="207" spans="1:2" x14ac:dyDescent="0.25">
      <c r="A207" s="25" t="s">
        <v>613</v>
      </c>
      <c r="B207" s="26" t="s">
        <v>614</v>
      </c>
    </row>
    <row r="208" spans="1:2" x14ac:dyDescent="0.25">
      <c r="A208" s="25" t="s">
        <v>615</v>
      </c>
      <c r="B208" s="26" t="s">
        <v>616</v>
      </c>
    </row>
    <row r="209" spans="1:2" x14ac:dyDescent="0.25">
      <c r="A209" s="25" t="s">
        <v>617</v>
      </c>
      <c r="B209" s="26" t="s">
        <v>618</v>
      </c>
    </row>
    <row r="210" spans="1:2" x14ac:dyDescent="0.25">
      <c r="A210" s="25" t="s">
        <v>619</v>
      </c>
      <c r="B210" s="26" t="s">
        <v>620</v>
      </c>
    </row>
    <row r="211" spans="1:2" x14ac:dyDescent="0.25">
      <c r="A211" s="25" t="s">
        <v>621</v>
      </c>
      <c r="B211" s="26" t="s">
        <v>622</v>
      </c>
    </row>
    <row r="212" spans="1:2" x14ac:dyDescent="0.25">
      <c r="A212" s="25" t="s">
        <v>623</v>
      </c>
      <c r="B212" s="26" t="s">
        <v>624</v>
      </c>
    </row>
    <row r="213" spans="1:2" x14ac:dyDescent="0.25">
      <c r="A213" s="25" t="s">
        <v>625</v>
      </c>
      <c r="B213" s="26" t="s">
        <v>626</v>
      </c>
    </row>
    <row r="214" spans="1:2" x14ac:dyDescent="0.25">
      <c r="A214" s="25" t="s">
        <v>627</v>
      </c>
      <c r="B214" s="26" t="s">
        <v>628</v>
      </c>
    </row>
    <row r="215" spans="1:2" x14ac:dyDescent="0.25">
      <c r="A215" s="25" t="s">
        <v>629</v>
      </c>
      <c r="B215" s="26" t="s">
        <v>630</v>
      </c>
    </row>
    <row r="216" spans="1:2" x14ac:dyDescent="0.25">
      <c r="A216" s="25" t="s">
        <v>631</v>
      </c>
      <c r="B216" s="26" t="s">
        <v>632</v>
      </c>
    </row>
    <row r="217" spans="1:2" x14ac:dyDescent="0.25">
      <c r="A217" s="25" t="s">
        <v>633</v>
      </c>
      <c r="B217" s="26" t="s">
        <v>634</v>
      </c>
    </row>
    <row r="218" spans="1:2" x14ac:dyDescent="0.25">
      <c r="A218" s="25" t="s">
        <v>635</v>
      </c>
      <c r="B218" s="26" t="s">
        <v>636</v>
      </c>
    </row>
    <row r="219" spans="1:2" x14ac:dyDescent="0.25">
      <c r="A219" s="25" t="s">
        <v>637</v>
      </c>
      <c r="B219" s="26" t="s">
        <v>638</v>
      </c>
    </row>
    <row r="220" spans="1:2" x14ac:dyDescent="0.25">
      <c r="A220" s="25" t="s">
        <v>639</v>
      </c>
      <c r="B220" s="26" t="s">
        <v>640</v>
      </c>
    </row>
    <row r="221" spans="1:2" x14ac:dyDescent="0.25">
      <c r="A221" s="25" t="s">
        <v>641</v>
      </c>
      <c r="B221" s="26" t="s">
        <v>642</v>
      </c>
    </row>
    <row r="222" spans="1:2" x14ac:dyDescent="0.25">
      <c r="A222" s="25" t="s">
        <v>643</v>
      </c>
      <c r="B222" s="26" t="s">
        <v>644</v>
      </c>
    </row>
    <row r="223" spans="1:2" x14ac:dyDescent="0.25">
      <c r="A223" s="25" t="s">
        <v>645</v>
      </c>
      <c r="B223" s="26" t="s">
        <v>646</v>
      </c>
    </row>
    <row r="224" spans="1:2" x14ac:dyDescent="0.25">
      <c r="A224" s="25" t="s">
        <v>647</v>
      </c>
      <c r="B224" s="26" t="s">
        <v>648</v>
      </c>
    </row>
    <row r="225" spans="1:2" x14ac:dyDescent="0.25">
      <c r="A225" s="25" t="s">
        <v>649</v>
      </c>
      <c r="B225" s="26" t="s">
        <v>650</v>
      </c>
    </row>
    <row r="226" spans="1:2" x14ac:dyDescent="0.25">
      <c r="A226" s="25" t="s">
        <v>651</v>
      </c>
      <c r="B226" s="26" t="s">
        <v>652</v>
      </c>
    </row>
    <row r="227" spans="1:2" x14ac:dyDescent="0.25">
      <c r="A227" s="25" t="s">
        <v>653</v>
      </c>
      <c r="B227" s="26" t="s">
        <v>654</v>
      </c>
    </row>
    <row r="228" spans="1:2" x14ac:dyDescent="0.25">
      <c r="A228" s="25" t="s">
        <v>655</v>
      </c>
      <c r="B228" s="26" t="s">
        <v>656</v>
      </c>
    </row>
    <row r="229" spans="1:2" x14ac:dyDescent="0.25">
      <c r="A229" s="25" t="s">
        <v>657</v>
      </c>
      <c r="B229" s="26" t="s">
        <v>658</v>
      </c>
    </row>
    <row r="230" spans="1:2" x14ac:dyDescent="0.25">
      <c r="A230" s="25" t="s">
        <v>659</v>
      </c>
      <c r="B230" s="26" t="s">
        <v>660</v>
      </c>
    </row>
    <row r="231" spans="1:2" x14ac:dyDescent="0.25">
      <c r="A231" s="25" t="s">
        <v>661</v>
      </c>
      <c r="B231" s="26" t="s">
        <v>662</v>
      </c>
    </row>
    <row r="232" spans="1:2" x14ac:dyDescent="0.25">
      <c r="A232" s="25" t="s">
        <v>663</v>
      </c>
      <c r="B232" s="26" t="s">
        <v>664</v>
      </c>
    </row>
    <row r="233" spans="1:2" x14ac:dyDescent="0.25">
      <c r="A233" s="25" t="s">
        <v>665</v>
      </c>
      <c r="B233" s="26" t="s">
        <v>666</v>
      </c>
    </row>
    <row r="234" spans="1:2" x14ac:dyDescent="0.25">
      <c r="A234" s="25" t="s">
        <v>667</v>
      </c>
      <c r="B234" s="26" t="s">
        <v>668</v>
      </c>
    </row>
    <row r="235" spans="1:2" x14ac:dyDescent="0.25">
      <c r="A235" s="25" t="s">
        <v>669</v>
      </c>
      <c r="B235" s="26" t="s">
        <v>670</v>
      </c>
    </row>
    <row r="236" spans="1:2" x14ac:dyDescent="0.25">
      <c r="A236" s="25" t="s">
        <v>671</v>
      </c>
      <c r="B236" s="26" t="s">
        <v>672</v>
      </c>
    </row>
    <row r="237" spans="1:2" x14ac:dyDescent="0.25">
      <c r="A237" s="25" t="s">
        <v>673</v>
      </c>
      <c r="B237" s="26" t="s">
        <v>674</v>
      </c>
    </row>
    <row r="238" spans="1:2" x14ac:dyDescent="0.25">
      <c r="A238" s="25" t="s">
        <v>675</v>
      </c>
      <c r="B238" s="26" t="s">
        <v>676</v>
      </c>
    </row>
    <row r="239" spans="1:2" x14ac:dyDescent="0.25">
      <c r="A239" s="25" t="s">
        <v>677</v>
      </c>
      <c r="B239" s="26" t="s">
        <v>678</v>
      </c>
    </row>
    <row r="240" spans="1:2" x14ac:dyDescent="0.25">
      <c r="A240" s="25" t="s">
        <v>679</v>
      </c>
      <c r="B240" s="26" t="s">
        <v>680</v>
      </c>
    </row>
    <row r="241" spans="1:2" x14ac:dyDescent="0.25">
      <c r="A241" s="25" t="s">
        <v>681</v>
      </c>
      <c r="B241" s="26" t="s">
        <v>682</v>
      </c>
    </row>
    <row r="242" spans="1:2" x14ac:dyDescent="0.25">
      <c r="A242" s="25" t="s">
        <v>683</v>
      </c>
      <c r="B242" s="26" t="s">
        <v>684</v>
      </c>
    </row>
    <row r="243" spans="1:2" x14ac:dyDescent="0.25">
      <c r="A243" s="25" t="s">
        <v>685</v>
      </c>
      <c r="B243" s="26" t="s">
        <v>686</v>
      </c>
    </row>
    <row r="244" spans="1:2" x14ac:dyDescent="0.25">
      <c r="A244" s="25" t="s">
        <v>687</v>
      </c>
      <c r="B244" s="26" t="s">
        <v>688</v>
      </c>
    </row>
    <row r="245" spans="1:2" x14ac:dyDescent="0.25">
      <c r="A245" s="25" t="s">
        <v>689</v>
      </c>
      <c r="B245" s="26" t="s">
        <v>690</v>
      </c>
    </row>
    <row r="246" spans="1:2" x14ac:dyDescent="0.25">
      <c r="A246" s="25" t="s">
        <v>691</v>
      </c>
      <c r="B246" s="26" t="s">
        <v>692</v>
      </c>
    </row>
    <row r="247" spans="1:2" x14ac:dyDescent="0.25">
      <c r="A247" s="25" t="s">
        <v>693</v>
      </c>
      <c r="B247" s="26" t="s">
        <v>694</v>
      </c>
    </row>
    <row r="248" spans="1:2" x14ac:dyDescent="0.25">
      <c r="A248" s="25" t="s">
        <v>695</v>
      </c>
      <c r="B248" s="26" t="s">
        <v>696</v>
      </c>
    </row>
    <row r="249" spans="1:2" x14ac:dyDescent="0.25">
      <c r="A249" s="25" t="s">
        <v>697</v>
      </c>
      <c r="B249" s="26" t="s">
        <v>698</v>
      </c>
    </row>
    <row r="250" spans="1:2" x14ac:dyDescent="0.25">
      <c r="A250" s="25" t="s">
        <v>699</v>
      </c>
      <c r="B250" s="26" t="s">
        <v>700</v>
      </c>
    </row>
    <row r="251" spans="1:2" x14ac:dyDescent="0.25">
      <c r="A251" s="25" t="s">
        <v>701</v>
      </c>
      <c r="B251" s="26" t="s">
        <v>702</v>
      </c>
    </row>
    <row r="252" spans="1:2" x14ac:dyDescent="0.25">
      <c r="A252" s="25" t="s">
        <v>703</v>
      </c>
      <c r="B252" s="26" t="s">
        <v>704</v>
      </c>
    </row>
    <row r="253" spans="1:2" x14ac:dyDescent="0.25">
      <c r="A253" s="25" t="s">
        <v>705</v>
      </c>
      <c r="B253" s="26" t="s">
        <v>706</v>
      </c>
    </row>
    <row r="254" spans="1:2" x14ac:dyDescent="0.25">
      <c r="A254" s="25" t="s">
        <v>707</v>
      </c>
      <c r="B254" s="26" t="s">
        <v>708</v>
      </c>
    </row>
    <row r="255" spans="1:2" x14ac:dyDescent="0.25">
      <c r="A255" s="25" t="s">
        <v>709</v>
      </c>
      <c r="B255" s="26" t="s">
        <v>710</v>
      </c>
    </row>
    <row r="256" spans="1:2" x14ac:dyDescent="0.25">
      <c r="A256" s="25" t="s">
        <v>711</v>
      </c>
      <c r="B256" s="26" t="s">
        <v>712</v>
      </c>
    </row>
    <row r="257" spans="1:2" x14ac:dyDescent="0.25">
      <c r="A257" s="25" t="s">
        <v>713</v>
      </c>
      <c r="B257" s="26" t="s">
        <v>714</v>
      </c>
    </row>
    <row r="258" spans="1:2" x14ac:dyDescent="0.25">
      <c r="A258" s="25" t="s">
        <v>715</v>
      </c>
      <c r="B258" s="26" t="s">
        <v>716</v>
      </c>
    </row>
    <row r="259" spans="1:2" x14ac:dyDescent="0.25">
      <c r="A259" s="25" t="s">
        <v>717</v>
      </c>
      <c r="B259" s="26" t="s">
        <v>718</v>
      </c>
    </row>
    <row r="260" spans="1:2" x14ac:dyDescent="0.25">
      <c r="A260" s="25" t="s">
        <v>719</v>
      </c>
      <c r="B260" s="26" t="s">
        <v>720</v>
      </c>
    </row>
    <row r="261" spans="1:2" x14ac:dyDescent="0.25">
      <c r="A261" s="25" t="s">
        <v>721</v>
      </c>
      <c r="B261" s="26" t="s">
        <v>722</v>
      </c>
    </row>
    <row r="262" spans="1:2" x14ac:dyDescent="0.25">
      <c r="A262" s="25" t="s">
        <v>723</v>
      </c>
      <c r="B262" s="26" t="s">
        <v>724</v>
      </c>
    </row>
    <row r="263" spans="1:2" x14ac:dyDescent="0.25">
      <c r="A263" s="25" t="s">
        <v>725</v>
      </c>
      <c r="B263" s="26" t="s">
        <v>726</v>
      </c>
    </row>
    <row r="264" spans="1:2" x14ac:dyDescent="0.25">
      <c r="A264" s="25" t="s">
        <v>727</v>
      </c>
      <c r="B264" s="26" t="s">
        <v>728</v>
      </c>
    </row>
    <row r="265" spans="1:2" x14ac:dyDescent="0.25">
      <c r="A265" s="25" t="s">
        <v>729</v>
      </c>
      <c r="B265" s="26" t="s">
        <v>730</v>
      </c>
    </row>
    <row r="266" spans="1:2" x14ac:dyDescent="0.25">
      <c r="A266" s="25" t="s">
        <v>731</v>
      </c>
      <c r="B266" s="26" t="s">
        <v>732</v>
      </c>
    </row>
    <row r="267" spans="1:2" x14ac:dyDescent="0.25">
      <c r="A267" s="25" t="s">
        <v>733</v>
      </c>
      <c r="B267" s="26" t="s">
        <v>734</v>
      </c>
    </row>
    <row r="268" spans="1:2" x14ac:dyDescent="0.25">
      <c r="A268" s="25" t="s">
        <v>735</v>
      </c>
      <c r="B268" s="26" t="s">
        <v>736</v>
      </c>
    </row>
    <row r="269" spans="1:2" x14ac:dyDescent="0.25">
      <c r="A269" s="25" t="s">
        <v>737</v>
      </c>
      <c r="B269" s="26" t="s">
        <v>738</v>
      </c>
    </row>
    <row r="270" spans="1:2" x14ac:dyDescent="0.25">
      <c r="A270" s="25" t="s">
        <v>739</v>
      </c>
      <c r="B270" s="26" t="s">
        <v>740</v>
      </c>
    </row>
    <row r="271" spans="1:2" x14ac:dyDescent="0.25">
      <c r="A271" s="25" t="s">
        <v>741</v>
      </c>
      <c r="B271" s="26" t="s">
        <v>742</v>
      </c>
    </row>
    <row r="272" spans="1:2" x14ac:dyDescent="0.25">
      <c r="A272" s="25" t="s">
        <v>743</v>
      </c>
      <c r="B272" s="26" t="s">
        <v>744</v>
      </c>
    </row>
    <row r="273" spans="1:2" x14ac:dyDescent="0.25">
      <c r="A273" s="25" t="s">
        <v>745</v>
      </c>
      <c r="B273" s="26" t="s">
        <v>746</v>
      </c>
    </row>
    <row r="274" spans="1:2" x14ac:dyDescent="0.25">
      <c r="A274" s="25" t="s">
        <v>747</v>
      </c>
      <c r="B274" s="26" t="s">
        <v>748</v>
      </c>
    </row>
    <row r="275" spans="1:2" x14ac:dyDescent="0.25">
      <c r="A275" s="25" t="s">
        <v>749</v>
      </c>
      <c r="B275" s="26" t="s">
        <v>750</v>
      </c>
    </row>
    <row r="276" spans="1:2" x14ac:dyDescent="0.25">
      <c r="A276" s="25" t="s">
        <v>751</v>
      </c>
      <c r="B276" s="26" t="s">
        <v>752</v>
      </c>
    </row>
    <row r="277" spans="1:2" x14ac:dyDescent="0.25">
      <c r="A277" s="25" t="s">
        <v>753</v>
      </c>
      <c r="B277" s="26" t="s">
        <v>754</v>
      </c>
    </row>
    <row r="278" spans="1:2" x14ac:dyDescent="0.25">
      <c r="A278" s="25" t="s">
        <v>755</v>
      </c>
      <c r="B278" s="26" t="s">
        <v>756</v>
      </c>
    </row>
    <row r="279" spans="1:2" x14ac:dyDescent="0.25">
      <c r="A279" s="25" t="s">
        <v>757</v>
      </c>
      <c r="B279" s="26" t="s">
        <v>758</v>
      </c>
    </row>
    <row r="280" spans="1:2" x14ac:dyDescent="0.25">
      <c r="A280" s="25" t="s">
        <v>759</v>
      </c>
      <c r="B280" s="26" t="s">
        <v>760</v>
      </c>
    </row>
    <row r="281" spans="1:2" x14ac:dyDescent="0.25">
      <c r="A281" s="25" t="s">
        <v>761</v>
      </c>
      <c r="B281" s="26" t="s">
        <v>762</v>
      </c>
    </row>
    <row r="282" spans="1:2" x14ac:dyDescent="0.25">
      <c r="A282" s="25" t="s">
        <v>763</v>
      </c>
      <c r="B282" s="26" t="s">
        <v>764</v>
      </c>
    </row>
    <row r="283" spans="1:2" x14ac:dyDescent="0.25">
      <c r="A283" s="25" t="s">
        <v>765</v>
      </c>
      <c r="B283" s="26" t="s">
        <v>766</v>
      </c>
    </row>
    <row r="284" spans="1:2" x14ac:dyDescent="0.25">
      <c r="A284" s="25" t="s">
        <v>767</v>
      </c>
      <c r="B284" s="26" t="s">
        <v>768</v>
      </c>
    </row>
    <row r="285" spans="1:2" x14ac:dyDescent="0.25">
      <c r="A285" s="25" t="s">
        <v>769</v>
      </c>
      <c r="B285" s="26" t="s">
        <v>770</v>
      </c>
    </row>
    <row r="286" spans="1:2" x14ac:dyDescent="0.25">
      <c r="A286" s="25" t="s">
        <v>771</v>
      </c>
      <c r="B286" s="26" t="s">
        <v>772</v>
      </c>
    </row>
    <row r="287" spans="1:2" x14ac:dyDescent="0.25">
      <c r="A287" s="25" t="s">
        <v>773</v>
      </c>
      <c r="B287" s="26" t="s">
        <v>774</v>
      </c>
    </row>
    <row r="288" spans="1:2" x14ac:dyDescent="0.25">
      <c r="A288" s="25" t="s">
        <v>775</v>
      </c>
      <c r="B288" s="26" t="s">
        <v>776</v>
      </c>
    </row>
    <row r="289" spans="1:2" x14ac:dyDescent="0.25">
      <c r="A289" s="25" t="s">
        <v>777</v>
      </c>
      <c r="B289" s="26" t="s">
        <v>778</v>
      </c>
    </row>
    <row r="290" spans="1:2" x14ac:dyDescent="0.25">
      <c r="A290" s="25" t="s">
        <v>779</v>
      </c>
      <c r="B290" s="26" t="s">
        <v>780</v>
      </c>
    </row>
    <row r="291" spans="1:2" x14ac:dyDescent="0.25">
      <c r="A291" s="25" t="s">
        <v>781</v>
      </c>
      <c r="B291" s="26" t="s">
        <v>782</v>
      </c>
    </row>
    <row r="292" spans="1:2" x14ac:dyDescent="0.25">
      <c r="A292" s="25" t="s">
        <v>783</v>
      </c>
      <c r="B292" s="26" t="s">
        <v>784</v>
      </c>
    </row>
    <row r="293" spans="1:2" x14ac:dyDescent="0.25">
      <c r="A293" s="25" t="s">
        <v>785</v>
      </c>
      <c r="B293" s="26" t="s">
        <v>786</v>
      </c>
    </row>
    <row r="294" spans="1:2" x14ac:dyDescent="0.25">
      <c r="A294" s="25" t="s">
        <v>787</v>
      </c>
      <c r="B294" s="26" t="s">
        <v>788</v>
      </c>
    </row>
    <row r="295" spans="1:2" x14ac:dyDescent="0.25">
      <c r="A295" s="25" t="s">
        <v>789</v>
      </c>
      <c r="B295" s="26" t="s">
        <v>790</v>
      </c>
    </row>
    <row r="296" spans="1:2" x14ac:dyDescent="0.25">
      <c r="A296" s="25" t="s">
        <v>791</v>
      </c>
      <c r="B296" s="26" t="s">
        <v>792</v>
      </c>
    </row>
    <row r="297" spans="1:2" x14ac:dyDescent="0.25">
      <c r="A297" s="25" t="s">
        <v>793</v>
      </c>
      <c r="B297" s="26" t="s">
        <v>794</v>
      </c>
    </row>
    <row r="298" spans="1:2" x14ac:dyDescent="0.25">
      <c r="A298" s="25" t="s">
        <v>795</v>
      </c>
      <c r="B298" s="26" t="s">
        <v>796</v>
      </c>
    </row>
    <row r="299" spans="1:2" x14ac:dyDescent="0.25">
      <c r="A299" s="25" t="s">
        <v>797</v>
      </c>
      <c r="B299" s="26" t="s">
        <v>798</v>
      </c>
    </row>
    <row r="300" spans="1:2" x14ac:dyDescent="0.25">
      <c r="A300" s="25" t="s">
        <v>799</v>
      </c>
      <c r="B300" s="26" t="s">
        <v>800</v>
      </c>
    </row>
    <row r="301" spans="1:2" x14ac:dyDescent="0.25">
      <c r="A301" s="25" t="s">
        <v>801</v>
      </c>
      <c r="B301" s="26" t="s">
        <v>802</v>
      </c>
    </row>
    <row r="302" spans="1:2" x14ac:dyDescent="0.25">
      <c r="A302" s="25" t="s">
        <v>803</v>
      </c>
      <c r="B302" s="26" t="s">
        <v>804</v>
      </c>
    </row>
    <row r="303" spans="1:2" x14ac:dyDescent="0.25">
      <c r="A303" s="25" t="s">
        <v>805</v>
      </c>
      <c r="B303" s="26" t="s">
        <v>806</v>
      </c>
    </row>
    <row r="304" spans="1:2" x14ac:dyDescent="0.25">
      <c r="A304" s="25" t="s">
        <v>807</v>
      </c>
      <c r="B304" s="26" t="s">
        <v>808</v>
      </c>
    </row>
    <row r="305" spans="1:2" x14ac:dyDescent="0.25">
      <c r="A305" s="25" t="s">
        <v>809</v>
      </c>
      <c r="B305" s="26" t="s">
        <v>810</v>
      </c>
    </row>
    <row r="306" spans="1:2" x14ac:dyDescent="0.25">
      <c r="A306" s="25" t="s">
        <v>811</v>
      </c>
      <c r="B306" s="26" t="s">
        <v>812</v>
      </c>
    </row>
    <row r="307" spans="1:2" x14ac:dyDescent="0.25">
      <c r="A307" s="25" t="s">
        <v>813</v>
      </c>
      <c r="B307" s="26" t="s">
        <v>814</v>
      </c>
    </row>
    <row r="308" spans="1:2" x14ac:dyDescent="0.25">
      <c r="A308" s="25" t="s">
        <v>815</v>
      </c>
      <c r="B308" s="26" t="s">
        <v>816</v>
      </c>
    </row>
    <row r="309" spans="1:2" x14ac:dyDescent="0.25">
      <c r="A309" s="25" t="s">
        <v>817</v>
      </c>
      <c r="B309" s="26" t="s">
        <v>818</v>
      </c>
    </row>
    <row r="310" spans="1:2" x14ac:dyDescent="0.25">
      <c r="A310" s="25" t="s">
        <v>819</v>
      </c>
      <c r="B310" s="26" t="s">
        <v>820</v>
      </c>
    </row>
    <row r="311" spans="1:2" x14ac:dyDescent="0.25">
      <c r="A311" s="25" t="s">
        <v>821</v>
      </c>
      <c r="B311" s="26" t="s">
        <v>822</v>
      </c>
    </row>
    <row r="312" spans="1:2" x14ac:dyDescent="0.25">
      <c r="A312" s="25" t="s">
        <v>823</v>
      </c>
      <c r="B312" s="26" t="s">
        <v>824</v>
      </c>
    </row>
    <row r="313" spans="1:2" x14ac:dyDescent="0.25">
      <c r="A313" s="25" t="s">
        <v>825</v>
      </c>
      <c r="B313" s="26" t="s">
        <v>826</v>
      </c>
    </row>
    <row r="314" spans="1:2" x14ac:dyDescent="0.25">
      <c r="A314" s="25" t="s">
        <v>192</v>
      </c>
      <c r="B314" s="26" t="s">
        <v>827</v>
      </c>
    </row>
    <row r="315" spans="1:2" x14ac:dyDescent="0.25">
      <c r="A315" s="25" t="s">
        <v>828</v>
      </c>
      <c r="B315" s="26" t="s">
        <v>829</v>
      </c>
    </row>
    <row r="316" spans="1:2" x14ac:dyDescent="0.25">
      <c r="A316" s="25" t="s">
        <v>830</v>
      </c>
      <c r="B316" s="26" t="s">
        <v>831</v>
      </c>
    </row>
    <row r="317" spans="1:2" x14ac:dyDescent="0.25">
      <c r="A317" s="25" t="s">
        <v>832</v>
      </c>
      <c r="B317" s="26" t="s">
        <v>833</v>
      </c>
    </row>
    <row r="318" spans="1:2" x14ac:dyDescent="0.25">
      <c r="A318" s="25" t="s">
        <v>834</v>
      </c>
      <c r="B318" s="26" t="s">
        <v>835</v>
      </c>
    </row>
    <row r="319" spans="1:2" x14ac:dyDescent="0.25">
      <c r="A319" s="25" t="s">
        <v>836</v>
      </c>
      <c r="B319" s="26" t="s">
        <v>837</v>
      </c>
    </row>
    <row r="320" spans="1:2" x14ac:dyDescent="0.25">
      <c r="A320" s="25" t="s">
        <v>838</v>
      </c>
      <c r="B320" s="26" t="s">
        <v>839</v>
      </c>
    </row>
    <row r="321" spans="1:2" x14ac:dyDescent="0.25">
      <c r="A321" s="25" t="s">
        <v>840</v>
      </c>
      <c r="B321" s="26" t="s">
        <v>841</v>
      </c>
    </row>
    <row r="322" spans="1:2" x14ac:dyDescent="0.25">
      <c r="A322" s="25" t="s">
        <v>842</v>
      </c>
      <c r="B322" s="26" t="s">
        <v>843</v>
      </c>
    </row>
    <row r="323" spans="1:2" x14ac:dyDescent="0.25">
      <c r="A323" s="25" t="s">
        <v>844</v>
      </c>
      <c r="B323" s="26" t="s">
        <v>845</v>
      </c>
    </row>
    <row r="324" spans="1:2" x14ac:dyDescent="0.25">
      <c r="A324" s="25" t="s">
        <v>846</v>
      </c>
      <c r="B324" s="26" t="s">
        <v>847</v>
      </c>
    </row>
    <row r="325" spans="1:2" x14ac:dyDescent="0.25">
      <c r="A325" s="25" t="s">
        <v>848</v>
      </c>
      <c r="B325" s="26" t="s">
        <v>849</v>
      </c>
    </row>
    <row r="326" spans="1:2" x14ac:dyDescent="0.25">
      <c r="A326" s="25" t="s">
        <v>850</v>
      </c>
      <c r="B326" s="26" t="s">
        <v>851</v>
      </c>
    </row>
    <row r="327" spans="1:2" x14ac:dyDescent="0.25">
      <c r="A327" s="25" t="s">
        <v>852</v>
      </c>
      <c r="B327" s="26" t="s">
        <v>853</v>
      </c>
    </row>
    <row r="328" spans="1:2" x14ac:dyDescent="0.25">
      <c r="A328" s="25" t="s">
        <v>854</v>
      </c>
      <c r="B328" s="26" t="s">
        <v>855</v>
      </c>
    </row>
    <row r="329" spans="1:2" x14ac:dyDescent="0.25">
      <c r="A329" s="25" t="s">
        <v>856</v>
      </c>
      <c r="B329" s="26" t="s">
        <v>857</v>
      </c>
    </row>
    <row r="330" spans="1:2" x14ac:dyDescent="0.25">
      <c r="A330" s="25" t="s">
        <v>858</v>
      </c>
      <c r="B330" s="26" t="s">
        <v>859</v>
      </c>
    </row>
    <row r="331" spans="1:2" x14ac:dyDescent="0.25">
      <c r="A331" s="25" t="s">
        <v>860</v>
      </c>
      <c r="B331" s="26" t="s">
        <v>861</v>
      </c>
    </row>
    <row r="332" spans="1:2" x14ac:dyDescent="0.25">
      <c r="A332" s="25" t="s">
        <v>862</v>
      </c>
      <c r="B332" s="26" t="s">
        <v>863</v>
      </c>
    </row>
    <row r="333" spans="1:2" x14ac:dyDescent="0.25">
      <c r="A333" s="25" t="s">
        <v>864</v>
      </c>
      <c r="B333" s="26" t="s">
        <v>865</v>
      </c>
    </row>
    <row r="334" spans="1:2" x14ac:dyDescent="0.25">
      <c r="A334" s="25" t="s">
        <v>866</v>
      </c>
      <c r="B334" s="26" t="s">
        <v>867</v>
      </c>
    </row>
    <row r="335" spans="1:2" x14ac:dyDescent="0.25">
      <c r="A335" s="25" t="s">
        <v>868</v>
      </c>
      <c r="B335" s="26" t="s">
        <v>869</v>
      </c>
    </row>
    <row r="336" spans="1:2" x14ac:dyDescent="0.25">
      <c r="A336" s="25" t="s">
        <v>870</v>
      </c>
      <c r="B336" s="26" t="s">
        <v>871</v>
      </c>
    </row>
    <row r="337" spans="1:2" x14ac:dyDescent="0.25">
      <c r="A337" s="25" t="s">
        <v>872</v>
      </c>
      <c r="B337" s="26" t="s">
        <v>873</v>
      </c>
    </row>
    <row r="338" spans="1:2" x14ac:dyDescent="0.25">
      <c r="A338" s="25" t="s">
        <v>874</v>
      </c>
      <c r="B338" s="26" t="s">
        <v>875</v>
      </c>
    </row>
    <row r="339" spans="1:2" x14ac:dyDescent="0.25">
      <c r="A339" s="25" t="s">
        <v>876</v>
      </c>
      <c r="B339" s="26" t="s">
        <v>877</v>
      </c>
    </row>
    <row r="340" spans="1:2" x14ac:dyDescent="0.25">
      <c r="A340" s="25" t="s">
        <v>878</v>
      </c>
      <c r="B340" s="26" t="s">
        <v>879</v>
      </c>
    </row>
    <row r="341" spans="1:2" x14ac:dyDescent="0.25">
      <c r="A341" s="25" t="s">
        <v>880</v>
      </c>
      <c r="B341" s="26" t="s">
        <v>881</v>
      </c>
    </row>
    <row r="342" spans="1:2" x14ac:dyDescent="0.25">
      <c r="A342" s="25" t="s">
        <v>882</v>
      </c>
      <c r="B342" s="26" t="s">
        <v>883</v>
      </c>
    </row>
    <row r="343" spans="1:2" x14ac:dyDescent="0.25">
      <c r="A343" s="25" t="s">
        <v>884</v>
      </c>
      <c r="B343" s="26" t="s">
        <v>885</v>
      </c>
    </row>
    <row r="344" spans="1:2" x14ac:dyDescent="0.25">
      <c r="A344" s="25" t="s">
        <v>886</v>
      </c>
      <c r="B344" s="26" t="s">
        <v>887</v>
      </c>
    </row>
    <row r="345" spans="1:2" x14ac:dyDescent="0.25">
      <c r="A345" s="25" t="s">
        <v>888</v>
      </c>
      <c r="B345" s="26" t="s">
        <v>889</v>
      </c>
    </row>
    <row r="346" spans="1:2" x14ac:dyDescent="0.25">
      <c r="A346" s="25" t="s">
        <v>890</v>
      </c>
      <c r="B346" s="26" t="s">
        <v>891</v>
      </c>
    </row>
    <row r="347" spans="1:2" x14ac:dyDescent="0.25">
      <c r="A347" s="25" t="s">
        <v>892</v>
      </c>
      <c r="B347" s="26" t="s">
        <v>893</v>
      </c>
    </row>
    <row r="348" spans="1:2" x14ac:dyDescent="0.25">
      <c r="A348" s="25" t="s">
        <v>894</v>
      </c>
      <c r="B348" s="26" t="s">
        <v>895</v>
      </c>
    </row>
    <row r="349" spans="1:2" x14ac:dyDescent="0.25">
      <c r="A349" s="25" t="s">
        <v>896</v>
      </c>
      <c r="B349" s="26" t="s">
        <v>897</v>
      </c>
    </row>
    <row r="350" spans="1:2" x14ac:dyDescent="0.25">
      <c r="A350" s="25" t="s">
        <v>898</v>
      </c>
      <c r="B350" s="26" t="s">
        <v>899</v>
      </c>
    </row>
    <row r="351" spans="1:2" x14ac:dyDescent="0.25">
      <c r="A351" s="25" t="s">
        <v>900</v>
      </c>
      <c r="B351" s="26" t="s">
        <v>901</v>
      </c>
    </row>
    <row r="352" spans="1:2" x14ac:dyDescent="0.25">
      <c r="A352" s="25" t="s">
        <v>902</v>
      </c>
      <c r="B352" s="26" t="s">
        <v>903</v>
      </c>
    </row>
    <row r="353" spans="1:2" x14ac:dyDescent="0.25">
      <c r="A353" s="25" t="s">
        <v>904</v>
      </c>
      <c r="B353" s="26" t="s">
        <v>905</v>
      </c>
    </row>
    <row r="354" spans="1:2" x14ac:dyDescent="0.25">
      <c r="A354" s="25" t="s">
        <v>906</v>
      </c>
      <c r="B354" s="26" t="s">
        <v>907</v>
      </c>
    </row>
    <row r="355" spans="1:2" x14ac:dyDescent="0.25">
      <c r="A355" s="25" t="s">
        <v>908</v>
      </c>
      <c r="B355" s="26" t="s">
        <v>909</v>
      </c>
    </row>
    <row r="356" spans="1:2" x14ac:dyDescent="0.25">
      <c r="A356" s="25" t="s">
        <v>910</v>
      </c>
      <c r="B356" s="26" t="s">
        <v>911</v>
      </c>
    </row>
    <row r="357" spans="1:2" x14ac:dyDescent="0.25">
      <c r="A357" s="25" t="s">
        <v>912</v>
      </c>
      <c r="B357" s="26" t="s">
        <v>913</v>
      </c>
    </row>
    <row r="358" spans="1:2" x14ac:dyDescent="0.25">
      <c r="A358" s="25" t="s">
        <v>914</v>
      </c>
      <c r="B358" s="26" t="s">
        <v>915</v>
      </c>
    </row>
    <row r="359" spans="1:2" x14ac:dyDescent="0.25">
      <c r="A359" s="25" t="s">
        <v>916</v>
      </c>
      <c r="B359" s="26" t="s">
        <v>917</v>
      </c>
    </row>
    <row r="360" spans="1:2" x14ac:dyDescent="0.25">
      <c r="A360" s="25" t="s">
        <v>918</v>
      </c>
      <c r="B360" s="26" t="s">
        <v>919</v>
      </c>
    </row>
    <row r="361" spans="1:2" x14ac:dyDescent="0.25">
      <c r="A361" s="25" t="s">
        <v>920</v>
      </c>
      <c r="B361" s="26" t="s">
        <v>921</v>
      </c>
    </row>
    <row r="362" spans="1:2" x14ac:dyDescent="0.25">
      <c r="A362" s="25" t="s">
        <v>922</v>
      </c>
      <c r="B362" s="26" t="s">
        <v>923</v>
      </c>
    </row>
    <row r="363" spans="1:2" x14ac:dyDescent="0.25">
      <c r="A363" s="25" t="s">
        <v>924</v>
      </c>
      <c r="B363" s="26" t="s">
        <v>925</v>
      </c>
    </row>
    <row r="364" spans="1:2" x14ac:dyDescent="0.25">
      <c r="A364" s="25" t="s">
        <v>926</v>
      </c>
      <c r="B364" s="26" t="s">
        <v>927</v>
      </c>
    </row>
    <row r="365" spans="1:2" x14ac:dyDescent="0.25">
      <c r="A365" s="25" t="s">
        <v>928</v>
      </c>
      <c r="B365" s="26" t="s">
        <v>929</v>
      </c>
    </row>
    <row r="366" spans="1:2" x14ac:dyDescent="0.25">
      <c r="A366" s="25" t="s">
        <v>930</v>
      </c>
      <c r="B366" s="26" t="s">
        <v>931</v>
      </c>
    </row>
    <row r="367" spans="1:2" x14ac:dyDescent="0.25">
      <c r="A367" s="25" t="s">
        <v>932</v>
      </c>
      <c r="B367" s="26" t="s">
        <v>933</v>
      </c>
    </row>
    <row r="368" spans="1:2" x14ac:dyDescent="0.25">
      <c r="A368" s="25" t="s">
        <v>934</v>
      </c>
      <c r="B368" s="26" t="s">
        <v>935</v>
      </c>
    </row>
    <row r="369" spans="1:2" x14ac:dyDescent="0.25">
      <c r="A369" s="25" t="s">
        <v>936</v>
      </c>
      <c r="B369" s="26" t="s">
        <v>937</v>
      </c>
    </row>
    <row r="370" spans="1:2" x14ac:dyDescent="0.25">
      <c r="A370" s="25" t="s">
        <v>938</v>
      </c>
      <c r="B370" s="26" t="s">
        <v>939</v>
      </c>
    </row>
    <row r="371" spans="1:2" x14ac:dyDescent="0.25">
      <c r="A371" s="25" t="s">
        <v>940</v>
      </c>
      <c r="B371" s="26" t="s">
        <v>941</v>
      </c>
    </row>
    <row r="372" spans="1:2" x14ac:dyDescent="0.25">
      <c r="A372" s="25" t="s">
        <v>942</v>
      </c>
      <c r="B372" s="26" t="s">
        <v>943</v>
      </c>
    </row>
    <row r="373" spans="1:2" x14ac:dyDescent="0.25">
      <c r="A373" s="25" t="s">
        <v>944</v>
      </c>
      <c r="B373" s="26" t="s">
        <v>945</v>
      </c>
    </row>
    <row r="374" spans="1:2" x14ac:dyDescent="0.25">
      <c r="A374" s="25" t="s">
        <v>946</v>
      </c>
      <c r="B374" s="26" t="s">
        <v>947</v>
      </c>
    </row>
    <row r="375" spans="1:2" x14ac:dyDescent="0.25">
      <c r="A375" s="25" t="s">
        <v>948</v>
      </c>
      <c r="B375" s="26" t="s">
        <v>949</v>
      </c>
    </row>
    <row r="376" spans="1:2" x14ac:dyDescent="0.25">
      <c r="A376" s="25" t="s">
        <v>950</v>
      </c>
      <c r="B376" s="26" t="s">
        <v>951</v>
      </c>
    </row>
    <row r="377" spans="1:2" x14ac:dyDescent="0.25">
      <c r="A377" s="25" t="s">
        <v>952</v>
      </c>
      <c r="B377" s="26" t="s">
        <v>953</v>
      </c>
    </row>
    <row r="378" spans="1:2" x14ac:dyDescent="0.25">
      <c r="A378" s="25" t="s">
        <v>954</v>
      </c>
      <c r="B378" s="26" t="s">
        <v>955</v>
      </c>
    </row>
    <row r="379" spans="1:2" x14ac:dyDescent="0.25">
      <c r="A379" s="25" t="s">
        <v>956</v>
      </c>
      <c r="B379" s="26" t="s">
        <v>957</v>
      </c>
    </row>
    <row r="380" spans="1:2" x14ac:dyDescent="0.25">
      <c r="A380" s="25" t="s">
        <v>958</v>
      </c>
      <c r="B380" s="26" t="s">
        <v>959</v>
      </c>
    </row>
    <row r="381" spans="1:2" x14ac:dyDescent="0.25">
      <c r="A381" s="25" t="s">
        <v>960</v>
      </c>
      <c r="B381" s="26" t="s">
        <v>961</v>
      </c>
    </row>
    <row r="382" spans="1:2" x14ac:dyDescent="0.25">
      <c r="A382" s="25" t="s">
        <v>962</v>
      </c>
      <c r="B382" s="26" t="s">
        <v>963</v>
      </c>
    </row>
    <row r="383" spans="1:2" x14ac:dyDescent="0.25">
      <c r="A383" s="25" t="s">
        <v>964</v>
      </c>
      <c r="B383" s="26" t="s">
        <v>965</v>
      </c>
    </row>
    <row r="384" spans="1:2" x14ac:dyDescent="0.25">
      <c r="A384" s="25" t="s">
        <v>966</v>
      </c>
      <c r="B384" s="26" t="s">
        <v>967</v>
      </c>
    </row>
    <row r="385" spans="1:2" x14ac:dyDescent="0.25">
      <c r="A385" s="25" t="s">
        <v>968</v>
      </c>
      <c r="B385" s="26" t="s">
        <v>969</v>
      </c>
    </row>
    <row r="386" spans="1:2" x14ac:dyDescent="0.25">
      <c r="A386" s="25" t="s">
        <v>970</v>
      </c>
      <c r="B386" s="26" t="s">
        <v>971</v>
      </c>
    </row>
    <row r="387" spans="1:2" x14ac:dyDescent="0.25">
      <c r="A387" s="25" t="s">
        <v>972</v>
      </c>
      <c r="B387" s="26" t="s">
        <v>973</v>
      </c>
    </row>
    <row r="388" spans="1:2" x14ac:dyDescent="0.25">
      <c r="A388" s="25" t="s">
        <v>974</v>
      </c>
      <c r="B388" s="26" t="s">
        <v>975</v>
      </c>
    </row>
    <row r="389" spans="1:2" x14ac:dyDescent="0.25">
      <c r="A389" s="25" t="s">
        <v>976</v>
      </c>
      <c r="B389" s="26" t="s">
        <v>977</v>
      </c>
    </row>
    <row r="390" spans="1:2" x14ac:dyDescent="0.25">
      <c r="A390" s="25" t="s">
        <v>978</v>
      </c>
      <c r="B390" s="26" t="s">
        <v>979</v>
      </c>
    </row>
    <row r="391" spans="1:2" x14ac:dyDescent="0.25">
      <c r="A391" s="25" t="s">
        <v>980</v>
      </c>
      <c r="B391" s="26" t="s">
        <v>981</v>
      </c>
    </row>
    <row r="392" spans="1:2" x14ac:dyDescent="0.25">
      <c r="A392" s="25" t="s">
        <v>982</v>
      </c>
      <c r="B392" s="26" t="s">
        <v>983</v>
      </c>
    </row>
    <row r="393" spans="1:2" x14ac:dyDescent="0.25">
      <c r="A393" s="25" t="s">
        <v>984</v>
      </c>
      <c r="B393" s="26" t="s">
        <v>985</v>
      </c>
    </row>
    <row r="394" spans="1:2" x14ac:dyDescent="0.25">
      <c r="A394" s="25" t="s">
        <v>986</v>
      </c>
      <c r="B394" s="26" t="s">
        <v>987</v>
      </c>
    </row>
    <row r="395" spans="1:2" x14ac:dyDescent="0.25">
      <c r="A395" s="25" t="s">
        <v>988</v>
      </c>
      <c r="B395" s="26" t="s">
        <v>989</v>
      </c>
    </row>
    <row r="396" spans="1:2" x14ac:dyDescent="0.25">
      <c r="A396" s="25" t="s">
        <v>990</v>
      </c>
      <c r="B396" s="26" t="s">
        <v>991</v>
      </c>
    </row>
    <row r="397" spans="1:2" x14ac:dyDescent="0.25">
      <c r="A397" s="25" t="s">
        <v>992</v>
      </c>
      <c r="B397" s="26" t="s">
        <v>993</v>
      </c>
    </row>
    <row r="398" spans="1:2" x14ac:dyDescent="0.25">
      <c r="A398" s="25" t="s">
        <v>994</v>
      </c>
      <c r="B398" s="26" t="s">
        <v>995</v>
      </c>
    </row>
    <row r="399" spans="1:2" x14ac:dyDescent="0.25">
      <c r="A399" s="25" t="s">
        <v>996</v>
      </c>
      <c r="B399" s="26" t="s">
        <v>997</v>
      </c>
    </row>
    <row r="400" spans="1:2" x14ac:dyDescent="0.25">
      <c r="A400" s="25" t="s">
        <v>998</v>
      </c>
      <c r="B400" s="26" t="s">
        <v>999</v>
      </c>
    </row>
    <row r="401" spans="1:2" x14ac:dyDescent="0.25">
      <c r="A401" s="25" t="s">
        <v>1000</v>
      </c>
      <c r="B401" s="26" t="s">
        <v>1001</v>
      </c>
    </row>
    <row r="402" spans="1:2" x14ac:dyDescent="0.25">
      <c r="A402" s="25" t="s">
        <v>1002</v>
      </c>
      <c r="B402" s="26" t="s">
        <v>1003</v>
      </c>
    </row>
    <row r="403" spans="1:2" x14ac:dyDescent="0.25">
      <c r="A403" s="25" t="s">
        <v>1004</v>
      </c>
      <c r="B403" s="26" t="s">
        <v>1005</v>
      </c>
    </row>
    <row r="404" spans="1:2" x14ac:dyDescent="0.25">
      <c r="A404" s="25" t="s">
        <v>1006</v>
      </c>
      <c r="B404" s="26" t="s">
        <v>1007</v>
      </c>
    </row>
    <row r="405" spans="1:2" x14ac:dyDescent="0.25">
      <c r="A405" s="25" t="s">
        <v>1008</v>
      </c>
      <c r="B405" s="26" t="s">
        <v>1009</v>
      </c>
    </row>
    <row r="406" spans="1:2" x14ac:dyDescent="0.25">
      <c r="A406" s="25" t="s">
        <v>1010</v>
      </c>
      <c r="B406" s="26" t="s">
        <v>1011</v>
      </c>
    </row>
    <row r="407" spans="1:2" x14ac:dyDescent="0.25">
      <c r="A407" s="25" t="s">
        <v>1012</v>
      </c>
      <c r="B407" s="26" t="s">
        <v>1013</v>
      </c>
    </row>
    <row r="408" spans="1:2" x14ac:dyDescent="0.25">
      <c r="A408" s="25" t="s">
        <v>1014</v>
      </c>
      <c r="B408" s="26" t="s">
        <v>1015</v>
      </c>
    </row>
    <row r="409" spans="1:2" x14ac:dyDescent="0.25">
      <c r="A409" s="25" t="s">
        <v>1016</v>
      </c>
      <c r="B409" s="26" t="s">
        <v>1017</v>
      </c>
    </row>
    <row r="410" spans="1:2" x14ac:dyDescent="0.25">
      <c r="A410" s="25" t="s">
        <v>1018</v>
      </c>
      <c r="B410" s="26" t="s">
        <v>1019</v>
      </c>
    </row>
    <row r="411" spans="1:2" x14ac:dyDescent="0.25">
      <c r="A411" s="25" t="s">
        <v>1020</v>
      </c>
      <c r="B411" s="26" t="s">
        <v>1021</v>
      </c>
    </row>
    <row r="412" spans="1:2" x14ac:dyDescent="0.25">
      <c r="A412" s="25" t="s">
        <v>1022</v>
      </c>
      <c r="B412" s="26" t="s">
        <v>1023</v>
      </c>
    </row>
    <row r="413" spans="1:2" x14ac:dyDescent="0.25">
      <c r="A413" s="25" t="s">
        <v>1024</v>
      </c>
      <c r="B413" s="26" t="s">
        <v>1025</v>
      </c>
    </row>
    <row r="414" spans="1:2" x14ac:dyDescent="0.25">
      <c r="A414" s="25" t="s">
        <v>1026</v>
      </c>
      <c r="B414" s="26" t="s">
        <v>1027</v>
      </c>
    </row>
    <row r="415" spans="1:2" x14ac:dyDescent="0.25">
      <c r="A415" s="25" t="s">
        <v>1028</v>
      </c>
      <c r="B415" s="26" t="s">
        <v>1029</v>
      </c>
    </row>
    <row r="416" spans="1:2" x14ac:dyDescent="0.25">
      <c r="A416" s="25" t="s">
        <v>1030</v>
      </c>
      <c r="B416" s="26" t="s">
        <v>1031</v>
      </c>
    </row>
    <row r="417" spans="1:2" x14ac:dyDescent="0.25">
      <c r="A417" s="25" t="s">
        <v>1032</v>
      </c>
      <c r="B417" s="26" t="s">
        <v>1033</v>
      </c>
    </row>
    <row r="418" spans="1:2" x14ac:dyDescent="0.25">
      <c r="A418" s="25" t="s">
        <v>1034</v>
      </c>
      <c r="B418" s="26" t="s">
        <v>1035</v>
      </c>
    </row>
    <row r="419" spans="1:2" x14ac:dyDescent="0.25">
      <c r="A419" s="25" t="s">
        <v>1036</v>
      </c>
      <c r="B419" s="26" t="s">
        <v>1037</v>
      </c>
    </row>
    <row r="420" spans="1:2" x14ac:dyDescent="0.25">
      <c r="A420" s="25" t="s">
        <v>1038</v>
      </c>
      <c r="B420" s="26" t="s">
        <v>1039</v>
      </c>
    </row>
    <row r="421" spans="1:2" x14ac:dyDescent="0.25">
      <c r="A421" s="25" t="s">
        <v>1040</v>
      </c>
      <c r="B421" s="26" t="s">
        <v>1041</v>
      </c>
    </row>
    <row r="422" spans="1:2" x14ac:dyDescent="0.25">
      <c r="A422" s="25" t="s">
        <v>1042</v>
      </c>
      <c r="B422" s="26" t="s">
        <v>1043</v>
      </c>
    </row>
    <row r="423" spans="1:2" x14ac:dyDescent="0.25">
      <c r="A423" s="25" t="s">
        <v>1044</v>
      </c>
      <c r="B423" s="26" t="s">
        <v>1045</v>
      </c>
    </row>
    <row r="424" spans="1:2" x14ac:dyDescent="0.25">
      <c r="A424" s="25" t="s">
        <v>1046</v>
      </c>
      <c r="B424" s="26" t="s">
        <v>1047</v>
      </c>
    </row>
    <row r="425" spans="1:2" x14ac:dyDescent="0.25">
      <c r="A425" s="25" t="s">
        <v>1048</v>
      </c>
      <c r="B425" s="26" t="s">
        <v>1049</v>
      </c>
    </row>
    <row r="426" spans="1:2" x14ac:dyDescent="0.25">
      <c r="A426" s="25" t="s">
        <v>1050</v>
      </c>
      <c r="B426" s="26" t="s">
        <v>1051</v>
      </c>
    </row>
    <row r="427" spans="1:2" x14ac:dyDescent="0.25">
      <c r="A427" s="25" t="s">
        <v>1052</v>
      </c>
      <c r="B427" s="26" t="s">
        <v>1053</v>
      </c>
    </row>
    <row r="428" spans="1:2" x14ac:dyDescent="0.25">
      <c r="A428" s="25" t="s">
        <v>1054</v>
      </c>
      <c r="B428" s="26" t="s">
        <v>1055</v>
      </c>
    </row>
    <row r="429" spans="1:2" x14ac:dyDescent="0.25">
      <c r="A429" s="25" t="s">
        <v>1056</v>
      </c>
      <c r="B429" s="26" t="s">
        <v>1057</v>
      </c>
    </row>
    <row r="430" spans="1:2" x14ac:dyDescent="0.25">
      <c r="A430" s="25" t="s">
        <v>1058</v>
      </c>
      <c r="B430" s="26" t="s">
        <v>1059</v>
      </c>
    </row>
    <row r="431" spans="1:2" x14ac:dyDescent="0.25">
      <c r="A431" s="25" t="s">
        <v>1060</v>
      </c>
      <c r="B431" s="26" t="s">
        <v>1061</v>
      </c>
    </row>
    <row r="432" spans="1:2" x14ac:dyDescent="0.25">
      <c r="A432" s="25" t="s">
        <v>1062</v>
      </c>
      <c r="B432" s="26" t="s">
        <v>1063</v>
      </c>
    </row>
    <row r="433" spans="1:2" x14ac:dyDescent="0.25">
      <c r="A433" s="25" t="s">
        <v>1064</v>
      </c>
      <c r="B433" s="26" t="s">
        <v>1065</v>
      </c>
    </row>
    <row r="434" spans="1:2" x14ac:dyDescent="0.25">
      <c r="A434" s="25" t="s">
        <v>1066</v>
      </c>
      <c r="B434" s="26" t="s">
        <v>1067</v>
      </c>
    </row>
    <row r="435" spans="1:2" x14ac:dyDescent="0.25">
      <c r="A435" s="25" t="s">
        <v>1068</v>
      </c>
      <c r="B435" s="26" t="s">
        <v>1069</v>
      </c>
    </row>
    <row r="436" spans="1:2" x14ac:dyDescent="0.25">
      <c r="A436" s="25" t="s">
        <v>1070</v>
      </c>
      <c r="B436" s="26" t="s">
        <v>1071</v>
      </c>
    </row>
    <row r="437" spans="1:2" x14ac:dyDescent="0.25">
      <c r="A437" s="25" t="s">
        <v>1072</v>
      </c>
      <c r="B437" s="26" t="s">
        <v>1073</v>
      </c>
    </row>
    <row r="438" spans="1:2" x14ac:dyDescent="0.25">
      <c r="A438" s="25" t="s">
        <v>1074</v>
      </c>
      <c r="B438" s="26" t="s">
        <v>1075</v>
      </c>
    </row>
    <row r="439" spans="1:2" x14ac:dyDescent="0.25">
      <c r="A439" s="25" t="s">
        <v>1076</v>
      </c>
      <c r="B439" s="26" t="s">
        <v>1077</v>
      </c>
    </row>
    <row r="440" spans="1:2" x14ac:dyDescent="0.25">
      <c r="A440" s="25" t="s">
        <v>1078</v>
      </c>
      <c r="B440" s="26" t="s">
        <v>1079</v>
      </c>
    </row>
    <row r="441" spans="1:2" x14ac:dyDescent="0.25">
      <c r="A441" s="25" t="s">
        <v>1080</v>
      </c>
      <c r="B441" s="26" t="s">
        <v>1081</v>
      </c>
    </row>
    <row r="442" spans="1:2" x14ac:dyDescent="0.25">
      <c r="A442" s="25" t="s">
        <v>1082</v>
      </c>
      <c r="B442" s="26" t="s">
        <v>1083</v>
      </c>
    </row>
    <row r="443" spans="1:2" x14ac:dyDescent="0.25">
      <c r="A443" s="25" t="s">
        <v>1084</v>
      </c>
      <c r="B443" s="26" t="s">
        <v>1085</v>
      </c>
    </row>
    <row r="444" spans="1:2" x14ac:dyDescent="0.25">
      <c r="A444" s="25" t="s">
        <v>1086</v>
      </c>
      <c r="B444" s="26" t="s">
        <v>1087</v>
      </c>
    </row>
    <row r="445" spans="1:2" x14ac:dyDescent="0.25">
      <c r="A445" s="25" t="s">
        <v>1088</v>
      </c>
      <c r="B445" s="26" t="s">
        <v>1089</v>
      </c>
    </row>
    <row r="446" spans="1:2" x14ac:dyDescent="0.25">
      <c r="A446" s="25" t="s">
        <v>1090</v>
      </c>
      <c r="B446" s="26" t="s">
        <v>1091</v>
      </c>
    </row>
    <row r="447" spans="1:2" x14ac:dyDescent="0.25">
      <c r="A447" s="25" t="s">
        <v>1092</v>
      </c>
      <c r="B447" s="26" t="s">
        <v>1093</v>
      </c>
    </row>
    <row r="448" spans="1:2" x14ac:dyDescent="0.25">
      <c r="A448" s="25" t="s">
        <v>1094</v>
      </c>
      <c r="B448" s="26" t="s">
        <v>1095</v>
      </c>
    </row>
    <row r="449" spans="1:2" x14ac:dyDescent="0.25">
      <c r="A449" s="25" t="s">
        <v>1096</v>
      </c>
      <c r="B449" s="26" t="s">
        <v>1097</v>
      </c>
    </row>
    <row r="450" spans="1:2" x14ac:dyDescent="0.25">
      <c r="A450" s="25" t="s">
        <v>1098</v>
      </c>
      <c r="B450" s="26" t="s">
        <v>1099</v>
      </c>
    </row>
    <row r="451" spans="1:2" x14ac:dyDescent="0.25">
      <c r="A451" s="25" t="s">
        <v>1100</v>
      </c>
      <c r="B451" s="26" t="s">
        <v>1101</v>
      </c>
    </row>
    <row r="452" spans="1:2" x14ac:dyDescent="0.25">
      <c r="A452" s="25" t="s">
        <v>1102</v>
      </c>
      <c r="B452" s="26" t="s">
        <v>1103</v>
      </c>
    </row>
    <row r="453" spans="1:2" x14ac:dyDescent="0.25">
      <c r="A453" s="25" t="s">
        <v>1104</v>
      </c>
      <c r="B453" s="26" t="s">
        <v>1105</v>
      </c>
    </row>
    <row r="454" spans="1:2" x14ac:dyDescent="0.25">
      <c r="A454" s="25" t="s">
        <v>1106</v>
      </c>
      <c r="B454" s="26" t="s">
        <v>1107</v>
      </c>
    </row>
    <row r="455" spans="1:2" x14ac:dyDescent="0.25">
      <c r="A455" s="25" t="s">
        <v>1108</v>
      </c>
      <c r="B455" s="26" t="s">
        <v>1109</v>
      </c>
    </row>
    <row r="456" spans="1:2" x14ac:dyDescent="0.25">
      <c r="A456" s="25" t="s">
        <v>1110</v>
      </c>
      <c r="B456" s="26" t="s">
        <v>1111</v>
      </c>
    </row>
    <row r="457" spans="1:2" x14ac:dyDescent="0.25">
      <c r="A457" s="25" t="s">
        <v>1112</v>
      </c>
      <c r="B457" s="26" t="s">
        <v>1113</v>
      </c>
    </row>
    <row r="458" spans="1:2" x14ac:dyDescent="0.25">
      <c r="A458" s="25" t="s">
        <v>1114</v>
      </c>
      <c r="B458" s="26" t="s">
        <v>1115</v>
      </c>
    </row>
    <row r="459" spans="1:2" x14ac:dyDescent="0.25">
      <c r="A459" s="25" t="s">
        <v>1116</v>
      </c>
      <c r="B459" s="26" t="s">
        <v>1117</v>
      </c>
    </row>
    <row r="460" spans="1:2" x14ac:dyDescent="0.25">
      <c r="A460" s="25" t="s">
        <v>1118</v>
      </c>
      <c r="B460" s="26" t="s">
        <v>1119</v>
      </c>
    </row>
    <row r="461" spans="1:2" x14ac:dyDescent="0.25">
      <c r="A461" s="25" t="s">
        <v>1120</v>
      </c>
      <c r="B461" s="26" t="s">
        <v>1121</v>
      </c>
    </row>
    <row r="462" spans="1:2" x14ac:dyDescent="0.25">
      <c r="A462" s="25" t="s">
        <v>1122</v>
      </c>
      <c r="B462" s="26" t="s">
        <v>1123</v>
      </c>
    </row>
    <row r="463" spans="1:2" x14ac:dyDescent="0.25">
      <c r="A463" s="25" t="s">
        <v>1124</v>
      </c>
      <c r="B463" s="26" t="s">
        <v>1125</v>
      </c>
    </row>
    <row r="464" spans="1:2" x14ac:dyDescent="0.25">
      <c r="A464" s="25" t="s">
        <v>1126</v>
      </c>
      <c r="B464" s="26" t="s">
        <v>1127</v>
      </c>
    </row>
    <row r="465" spans="1:2" x14ac:dyDescent="0.25">
      <c r="A465" s="25" t="s">
        <v>1128</v>
      </c>
      <c r="B465" s="26" t="s">
        <v>1129</v>
      </c>
    </row>
    <row r="466" spans="1:2" x14ac:dyDescent="0.25">
      <c r="A466" s="25" t="s">
        <v>1130</v>
      </c>
      <c r="B466" s="26" t="s">
        <v>1131</v>
      </c>
    </row>
    <row r="467" spans="1:2" x14ac:dyDescent="0.25">
      <c r="A467" s="25" t="s">
        <v>1132</v>
      </c>
      <c r="B467" s="26" t="s">
        <v>1133</v>
      </c>
    </row>
    <row r="468" spans="1:2" x14ac:dyDescent="0.25">
      <c r="A468" s="25" t="s">
        <v>1134</v>
      </c>
      <c r="B468" s="26" t="s">
        <v>1135</v>
      </c>
    </row>
    <row r="469" spans="1:2" x14ac:dyDescent="0.25">
      <c r="A469" s="25" t="s">
        <v>1136</v>
      </c>
      <c r="B469" s="26" t="s">
        <v>1137</v>
      </c>
    </row>
    <row r="470" spans="1:2" x14ac:dyDescent="0.25">
      <c r="A470" s="25" t="s">
        <v>1138</v>
      </c>
      <c r="B470" s="26" t="s">
        <v>1139</v>
      </c>
    </row>
    <row r="471" spans="1:2" x14ac:dyDescent="0.25">
      <c r="A471" s="25" t="s">
        <v>1140</v>
      </c>
      <c r="B471" s="26" t="s">
        <v>1141</v>
      </c>
    </row>
    <row r="472" spans="1:2" x14ac:dyDescent="0.25">
      <c r="A472" s="25" t="s">
        <v>1142</v>
      </c>
      <c r="B472" s="26" t="s">
        <v>1143</v>
      </c>
    </row>
    <row r="473" spans="1:2" x14ac:dyDescent="0.25">
      <c r="A473" s="25" t="s">
        <v>1144</v>
      </c>
      <c r="B473" s="26" t="s">
        <v>1145</v>
      </c>
    </row>
    <row r="474" spans="1:2" x14ac:dyDescent="0.25">
      <c r="A474" s="25" t="s">
        <v>1146</v>
      </c>
      <c r="B474" s="26" t="s">
        <v>1147</v>
      </c>
    </row>
    <row r="475" spans="1:2" x14ac:dyDescent="0.25">
      <c r="A475" s="25" t="s">
        <v>1148</v>
      </c>
      <c r="B475" s="26" t="s">
        <v>1149</v>
      </c>
    </row>
    <row r="476" spans="1:2" x14ac:dyDescent="0.25">
      <c r="A476" s="25" t="s">
        <v>1150</v>
      </c>
      <c r="B476" s="26" t="s">
        <v>1151</v>
      </c>
    </row>
    <row r="477" spans="1:2" x14ac:dyDescent="0.25">
      <c r="A477" s="25" t="s">
        <v>1152</v>
      </c>
      <c r="B477" s="26" t="s">
        <v>1153</v>
      </c>
    </row>
    <row r="478" spans="1:2" x14ac:dyDescent="0.25">
      <c r="A478" s="25" t="s">
        <v>1154</v>
      </c>
      <c r="B478" s="26" t="s">
        <v>1155</v>
      </c>
    </row>
    <row r="479" spans="1:2" x14ac:dyDescent="0.25">
      <c r="A479" s="25" t="s">
        <v>1156</v>
      </c>
      <c r="B479" s="26" t="s">
        <v>1157</v>
      </c>
    </row>
    <row r="480" spans="1:2" x14ac:dyDescent="0.25">
      <c r="A480" s="25" t="s">
        <v>1158</v>
      </c>
      <c r="B480" s="26" t="s">
        <v>1159</v>
      </c>
    </row>
    <row r="481" spans="1:2" x14ac:dyDescent="0.25">
      <c r="A481" s="25" t="s">
        <v>1160</v>
      </c>
      <c r="B481" s="26" t="s">
        <v>1161</v>
      </c>
    </row>
    <row r="482" spans="1:2" x14ac:dyDescent="0.25">
      <c r="A482" s="25" t="s">
        <v>1162</v>
      </c>
      <c r="B482" s="26" t="s">
        <v>1163</v>
      </c>
    </row>
    <row r="483" spans="1:2" x14ac:dyDescent="0.25">
      <c r="A483" s="25" t="s">
        <v>1164</v>
      </c>
      <c r="B483" s="26" t="s">
        <v>1165</v>
      </c>
    </row>
    <row r="484" spans="1:2" x14ac:dyDescent="0.25">
      <c r="A484" s="25" t="s">
        <v>1166</v>
      </c>
      <c r="B484" s="26" t="s">
        <v>1167</v>
      </c>
    </row>
    <row r="485" spans="1:2" x14ac:dyDescent="0.25">
      <c r="A485" s="25" t="s">
        <v>1168</v>
      </c>
      <c r="B485" s="26" t="s">
        <v>1169</v>
      </c>
    </row>
    <row r="486" spans="1:2" x14ac:dyDescent="0.25">
      <c r="A486" s="25" t="s">
        <v>1170</v>
      </c>
      <c r="B486" s="26" t="s">
        <v>1171</v>
      </c>
    </row>
    <row r="487" spans="1:2" x14ac:dyDescent="0.25">
      <c r="A487" s="25" t="s">
        <v>1172</v>
      </c>
      <c r="B487" s="26" t="s">
        <v>1173</v>
      </c>
    </row>
    <row r="488" spans="1:2" x14ac:dyDescent="0.25">
      <c r="A488" s="25" t="s">
        <v>1174</v>
      </c>
      <c r="B488" s="26" t="s">
        <v>1175</v>
      </c>
    </row>
    <row r="489" spans="1:2" x14ac:dyDescent="0.25">
      <c r="A489" s="25" t="s">
        <v>1176</v>
      </c>
      <c r="B489" s="26" t="s">
        <v>1177</v>
      </c>
    </row>
    <row r="490" spans="1:2" x14ac:dyDescent="0.25">
      <c r="A490" s="25" t="s">
        <v>1178</v>
      </c>
      <c r="B490" s="26" t="s">
        <v>1179</v>
      </c>
    </row>
    <row r="491" spans="1:2" x14ac:dyDescent="0.25">
      <c r="A491" s="25" t="s">
        <v>1180</v>
      </c>
      <c r="B491" s="26" t="s">
        <v>1181</v>
      </c>
    </row>
    <row r="492" spans="1:2" x14ac:dyDescent="0.25">
      <c r="A492" s="25" t="s">
        <v>1182</v>
      </c>
      <c r="B492" s="26" t="s">
        <v>1183</v>
      </c>
    </row>
    <row r="493" spans="1:2" x14ac:dyDescent="0.25">
      <c r="A493" s="25" t="s">
        <v>1184</v>
      </c>
      <c r="B493" s="26" t="s">
        <v>1185</v>
      </c>
    </row>
    <row r="494" spans="1:2" x14ac:dyDescent="0.25">
      <c r="A494" s="25" t="s">
        <v>1186</v>
      </c>
      <c r="B494" s="26" t="s">
        <v>1187</v>
      </c>
    </row>
    <row r="495" spans="1:2" x14ac:dyDescent="0.25">
      <c r="A495" s="25" t="s">
        <v>1188</v>
      </c>
      <c r="B495" s="26" t="s">
        <v>1189</v>
      </c>
    </row>
    <row r="496" spans="1:2" x14ac:dyDescent="0.25">
      <c r="A496" s="25" t="s">
        <v>1190</v>
      </c>
      <c r="B496" s="26" t="s">
        <v>1191</v>
      </c>
    </row>
    <row r="497" spans="1:2" x14ac:dyDescent="0.25">
      <c r="A497" s="25" t="s">
        <v>1192</v>
      </c>
      <c r="B497" s="26" t="s">
        <v>1193</v>
      </c>
    </row>
    <row r="498" spans="1:2" x14ac:dyDescent="0.25">
      <c r="A498" s="25" t="s">
        <v>1194</v>
      </c>
      <c r="B498" s="26" t="s">
        <v>1195</v>
      </c>
    </row>
    <row r="499" spans="1:2" x14ac:dyDescent="0.25">
      <c r="A499" s="25" t="s">
        <v>1196</v>
      </c>
      <c r="B499" s="26" t="s">
        <v>1197</v>
      </c>
    </row>
    <row r="500" spans="1:2" x14ac:dyDescent="0.25">
      <c r="A500" s="25" t="s">
        <v>1198</v>
      </c>
      <c r="B500" s="26" t="s">
        <v>1199</v>
      </c>
    </row>
    <row r="501" spans="1:2" x14ac:dyDescent="0.25">
      <c r="A501" s="25" t="s">
        <v>1200</v>
      </c>
      <c r="B501" s="26" t="s">
        <v>1201</v>
      </c>
    </row>
    <row r="502" spans="1:2" x14ac:dyDescent="0.25">
      <c r="A502" s="25" t="s">
        <v>1202</v>
      </c>
      <c r="B502" s="26" t="s">
        <v>1203</v>
      </c>
    </row>
    <row r="503" spans="1:2" x14ac:dyDescent="0.25">
      <c r="A503" s="25" t="s">
        <v>1204</v>
      </c>
      <c r="B503" s="26" t="s">
        <v>1205</v>
      </c>
    </row>
    <row r="504" spans="1:2" x14ac:dyDescent="0.25">
      <c r="A504" s="25" t="s">
        <v>1206</v>
      </c>
      <c r="B504" s="26" t="s">
        <v>1207</v>
      </c>
    </row>
    <row r="505" spans="1:2" x14ac:dyDescent="0.25">
      <c r="A505" s="25" t="s">
        <v>1208</v>
      </c>
      <c r="B505" s="26" t="s">
        <v>1209</v>
      </c>
    </row>
    <row r="506" spans="1:2" x14ac:dyDescent="0.25">
      <c r="A506" s="25" t="s">
        <v>1210</v>
      </c>
      <c r="B506" s="26" t="s">
        <v>1211</v>
      </c>
    </row>
    <row r="507" spans="1:2" x14ac:dyDescent="0.25">
      <c r="A507" s="25" t="s">
        <v>1212</v>
      </c>
      <c r="B507" s="26" t="s">
        <v>1213</v>
      </c>
    </row>
    <row r="508" spans="1:2" x14ac:dyDescent="0.25">
      <c r="A508" s="25" t="s">
        <v>1214</v>
      </c>
      <c r="B508" s="26" t="s">
        <v>1215</v>
      </c>
    </row>
    <row r="509" spans="1:2" x14ac:dyDescent="0.25">
      <c r="A509" s="25" t="s">
        <v>1216</v>
      </c>
      <c r="B509" s="26" t="s">
        <v>1217</v>
      </c>
    </row>
    <row r="510" spans="1:2" x14ac:dyDescent="0.25">
      <c r="A510" s="25" t="s">
        <v>1218</v>
      </c>
      <c r="B510" s="26" t="s">
        <v>1219</v>
      </c>
    </row>
    <row r="511" spans="1:2" x14ac:dyDescent="0.25">
      <c r="A511" s="25" t="s">
        <v>1220</v>
      </c>
      <c r="B511" s="26" t="s">
        <v>1221</v>
      </c>
    </row>
    <row r="512" spans="1:2" x14ac:dyDescent="0.25">
      <c r="A512" s="25" t="s">
        <v>1222</v>
      </c>
      <c r="B512" s="26" t="s">
        <v>1223</v>
      </c>
    </row>
    <row r="513" spans="1:2" x14ac:dyDescent="0.25">
      <c r="A513" s="25" t="s">
        <v>1224</v>
      </c>
      <c r="B513" s="26" t="s">
        <v>1225</v>
      </c>
    </row>
    <row r="514" spans="1:2" x14ac:dyDescent="0.25">
      <c r="A514" s="25" t="s">
        <v>1226</v>
      </c>
      <c r="B514" s="26" t="s">
        <v>1227</v>
      </c>
    </row>
    <row r="515" spans="1:2" x14ac:dyDescent="0.25">
      <c r="A515" s="25" t="s">
        <v>1228</v>
      </c>
      <c r="B515" s="26" t="s">
        <v>1229</v>
      </c>
    </row>
    <row r="516" spans="1:2" x14ac:dyDescent="0.25">
      <c r="A516" s="25" t="s">
        <v>1230</v>
      </c>
      <c r="B516" s="26" t="s">
        <v>1231</v>
      </c>
    </row>
    <row r="517" spans="1:2" x14ac:dyDescent="0.25">
      <c r="A517" s="25" t="s">
        <v>1232</v>
      </c>
      <c r="B517" s="26" t="s">
        <v>1233</v>
      </c>
    </row>
    <row r="518" spans="1:2" x14ac:dyDescent="0.25">
      <c r="A518" s="25" t="s">
        <v>1234</v>
      </c>
      <c r="B518" s="26" t="s">
        <v>1235</v>
      </c>
    </row>
    <row r="519" spans="1:2" x14ac:dyDescent="0.25">
      <c r="A519" s="25" t="s">
        <v>1236</v>
      </c>
      <c r="B519" s="26" t="s">
        <v>1237</v>
      </c>
    </row>
    <row r="520" spans="1:2" x14ac:dyDescent="0.25">
      <c r="A520" s="25" t="s">
        <v>1238</v>
      </c>
      <c r="B520" s="26" t="s">
        <v>1239</v>
      </c>
    </row>
    <row r="521" spans="1:2" x14ac:dyDescent="0.25">
      <c r="A521" s="25" t="s">
        <v>1240</v>
      </c>
      <c r="B521" s="26" t="s">
        <v>1241</v>
      </c>
    </row>
    <row r="522" spans="1:2" x14ac:dyDescent="0.25">
      <c r="A522" s="25" t="s">
        <v>1242</v>
      </c>
      <c r="B522" s="26" t="s">
        <v>1243</v>
      </c>
    </row>
    <row r="523" spans="1:2" x14ac:dyDescent="0.25">
      <c r="A523" s="25" t="s">
        <v>1244</v>
      </c>
      <c r="B523" s="26" t="s">
        <v>1245</v>
      </c>
    </row>
    <row r="524" spans="1:2" x14ac:dyDescent="0.25">
      <c r="A524" s="25" t="s">
        <v>1246</v>
      </c>
      <c r="B524" s="26" t="s">
        <v>1247</v>
      </c>
    </row>
    <row r="525" spans="1:2" x14ac:dyDescent="0.25">
      <c r="A525" s="25" t="s">
        <v>1248</v>
      </c>
      <c r="B525" s="26" t="s">
        <v>1249</v>
      </c>
    </row>
    <row r="526" spans="1:2" x14ac:dyDescent="0.25">
      <c r="A526" s="25" t="s">
        <v>1250</v>
      </c>
      <c r="B526" s="26" t="s">
        <v>1251</v>
      </c>
    </row>
    <row r="527" spans="1:2" x14ac:dyDescent="0.25">
      <c r="A527" s="25" t="s">
        <v>1252</v>
      </c>
      <c r="B527" s="26" t="s">
        <v>1253</v>
      </c>
    </row>
    <row r="528" spans="1:2" x14ac:dyDescent="0.25">
      <c r="A528" s="25" t="s">
        <v>1254</v>
      </c>
      <c r="B528" s="26" t="s">
        <v>1255</v>
      </c>
    </row>
    <row r="529" spans="1:2" x14ac:dyDescent="0.25">
      <c r="A529" s="25" t="s">
        <v>1256</v>
      </c>
      <c r="B529" s="26" t="s">
        <v>1257</v>
      </c>
    </row>
    <row r="530" spans="1:2" x14ac:dyDescent="0.25">
      <c r="A530" s="25" t="s">
        <v>1258</v>
      </c>
      <c r="B530" s="26" t="s">
        <v>1259</v>
      </c>
    </row>
    <row r="531" spans="1:2" x14ac:dyDescent="0.25">
      <c r="A531" s="25" t="s">
        <v>1260</v>
      </c>
      <c r="B531" s="26" t="s">
        <v>1261</v>
      </c>
    </row>
    <row r="532" spans="1:2" x14ac:dyDescent="0.25">
      <c r="A532" s="25" t="s">
        <v>1262</v>
      </c>
      <c r="B532" s="26" t="s">
        <v>1263</v>
      </c>
    </row>
    <row r="533" spans="1:2" x14ac:dyDescent="0.25">
      <c r="A533" s="25" t="s">
        <v>1264</v>
      </c>
      <c r="B533" s="26" t="s">
        <v>1265</v>
      </c>
    </row>
    <row r="534" spans="1:2" x14ac:dyDescent="0.25">
      <c r="A534" s="25" t="s">
        <v>1266</v>
      </c>
      <c r="B534" s="26" t="s">
        <v>1267</v>
      </c>
    </row>
    <row r="535" spans="1:2" x14ac:dyDescent="0.25">
      <c r="A535" s="25" t="s">
        <v>1268</v>
      </c>
      <c r="B535" s="26" t="s">
        <v>1269</v>
      </c>
    </row>
    <row r="536" spans="1:2" x14ac:dyDescent="0.25">
      <c r="A536" s="25" t="s">
        <v>1270</v>
      </c>
      <c r="B536" s="26" t="s">
        <v>1271</v>
      </c>
    </row>
    <row r="537" spans="1:2" x14ac:dyDescent="0.25">
      <c r="A537" s="25" t="s">
        <v>1272</v>
      </c>
      <c r="B537" s="26" t="s">
        <v>1273</v>
      </c>
    </row>
    <row r="538" spans="1:2" x14ac:dyDescent="0.25">
      <c r="A538" s="25" t="s">
        <v>1274</v>
      </c>
      <c r="B538" s="26" t="s">
        <v>1275</v>
      </c>
    </row>
    <row r="539" spans="1:2" x14ac:dyDescent="0.25">
      <c r="A539" s="25" t="s">
        <v>1276</v>
      </c>
      <c r="B539" s="26" t="s">
        <v>1277</v>
      </c>
    </row>
    <row r="540" spans="1:2" x14ac:dyDescent="0.25">
      <c r="A540" s="25" t="s">
        <v>1278</v>
      </c>
      <c r="B540" s="26" t="s">
        <v>1279</v>
      </c>
    </row>
    <row r="541" spans="1:2" x14ac:dyDescent="0.25">
      <c r="A541" s="25" t="s">
        <v>1280</v>
      </c>
      <c r="B541" s="26" t="s">
        <v>1281</v>
      </c>
    </row>
    <row r="542" spans="1:2" x14ac:dyDescent="0.25">
      <c r="A542" s="25" t="s">
        <v>1282</v>
      </c>
      <c r="B542" s="26" t="s">
        <v>1283</v>
      </c>
    </row>
    <row r="543" spans="1:2" x14ac:dyDescent="0.25">
      <c r="A543" s="25" t="s">
        <v>1284</v>
      </c>
      <c r="B543" s="26" t="s">
        <v>1285</v>
      </c>
    </row>
    <row r="544" spans="1:2" x14ac:dyDescent="0.25">
      <c r="A544" s="25" t="s">
        <v>1286</v>
      </c>
      <c r="B544" s="26" t="s">
        <v>1287</v>
      </c>
    </row>
    <row r="545" spans="1:2" x14ac:dyDescent="0.25">
      <c r="A545" s="25" t="s">
        <v>1288</v>
      </c>
      <c r="B545" s="26" t="s">
        <v>1289</v>
      </c>
    </row>
    <row r="546" spans="1:2" x14ac:dyDescent="0.25">
      <c r="A546" s="25" t="s">
        <v>1290</v>
      </c>
      <c r="B546" s="26" t="s">
        <v>1291</v>
      </c>
    </row>
    <row r="547" spans="1:2" x14ac:dyDescent="0.25">
      <c r="A547" s="25" t="s">
        <v>1292</v>
      </c>
      <c r="B547" s="26" t="s">
        <v>1293</v>
      </c>
    </row>
    <row r="548" spans="1:2" x14ac:dyDescent="0.25">
      <c r="A548" s="25" t="s">
        <v>1294</v>
      </c>
      <c r="B548" s="26" t="s">
        <v>1295</v>
      </c>
    </row>
    <row r="549" spans="1:2" x14ac:dyDescent="0.25">
      <c r="A549" s="25" t="s">
        <v>1296</v>
      </c>
      <c r="B549" s="26" t="s">
        <v>1297</v>
      </c>
    </row>
    <row r="550" spans="1:2" x14ac:dyDescent="0.25">
      <c r="A550" s="25" t="s">
        <v>1298</v>
      </c>
      <c r="B550" s="26" t="s">
        <v>1299</v>
      </c>
    </row>
    <row r="551" spans="1:2" x14ac:dyDescent="0.25">
      <c r="A551" s="25" t="s">
        <v>1300</v>
      </c>
      <c r="B551" s="26" t="s">
        <v>1301</v>
      </c>
    </row>
    <row r="552" spans="1:2" x14ac:dyDescent="0.25">
      <c r="A552" s="25" t="s">
        <v>1302</v>
      </c>
      <c r="B552" s="26" t="s">
        <v>1303</v>
      </c>
    </row>
    <row r="553" spans="1:2" x14ac:dyDescent="0.25">
      <c r="A553" s="25" t="s">
        <v>1304</v>
      </c>
      <c r="B553" s="26" t="s">
        <v>1305</v>
      </c>
    </row>
    <row r="554" spans="1:2" x14ac:dyDescent="0.25">
      <c r="A554" s="25" t="s">
        <v>1306</v>
      </c>
      <c r="B554" s="26" t="s">
        <v>1307</v>
      </c>
    </row>
    <row r="555" spans="1:2" x14ac:dyDescent="0.25">
      <c r="A555" s="25" t="s">
        <v>1308</v>
      </c>
      <c r="B555" s="26" t="s">
        <v>1309</v>
      </c>
    </row>
    <row r="556" spans="1:2" x14ac:dyDescent="0.25">
      <c r="A556" s="25" t="s">
        <v>1310</v>
      </c>
      <c r="B556" s="26" t="s">
        <v>1311</v>
      </c>
    </row>
    <row r="557" spans="1:2" x14ac:dyDescent="0.25">
      <c r="A557" s="25" t="s">
        <v>1312</v>
      </c>
      <c r="B557" s="26" t="s">
        <v>1313</v>
      </c>
    </row>
    <row r="558" spans="1:2" x14ac:dyDescent="0.25">
      <c r="A558" s="25" t="s">
        <v>1314</v>
      </c>
      <c r="B558" s="26" t="s">
        <v>1315</v>
      </c>
    </row>
    <row r="559" spans="1:2" x14ac:dyDescent="0.25">
      <c r="A559" s="25" t="s">
        <v>1316</v>
      </c>
      <c r="B559" s="26" t="s">
        <v>1317</v>
      </c>
    </row>
    <row r="560" spans="1:2" x14ac:dyDescent="0.25">
      <c r="A560" s="25" t="s">
        <v>1318</v>
      </c>
      <c r="B560" s="26" t="s">
        <v>1319</v>
      </c>
    </row>
    <row r="561" spans="1:2" x14ac:dyDescent="0.25">
      <c r="A561" s="25" t="s">
        <v>1320</v>
      </c>
      <c r="B561" s="26" t="s">
        <v>1321</v>
      </c>
    </row>
    <row r="562" spans="1:2" x14ac:dyDescent="0.25">
      <c r="A562" s="25" t="s">
        <v>1322</v>
      </c>
      <c r="B562" s="26" t="s">
        <v>1323</v>
      </c>
    </row>
    <row r="563" spans="1:2" x14ac:dyDescent="0.25">
      <c r="A563" s="25" t="s">
        <v>1324</v>
      </c>
      <c r="B563" s="26" t="s">
        <v>1325</v>
      </c>
    </row>
    <row r="564" spans="1:2" x14ac:dyDescent="0.25">
      <c r="A564" s="25" t="s">
        <v>1326</v>
      </c>
      <c r="B564" s="26" t="s">
        <v>1327</v>
      </c>
    </row>
    <row r="565" spans="1:2" x14ac:dyDescent="0.25">
      <c r="A565" s="25" t="s">
        <v>1328</v>
      </c>
      <c r="B565" s="26" t="s">
        <v>1329</v>
      </c>
    </row>
    <row r="566" spans="1:2" x14ac:dyDescent="0.25">
      <c r="A566" s="25" t="s">
        <v>1330</v>
      </c>
      <c r="B566" s="26" t="s">
        <v>1331</v>
      </c>
    </row>
    <row r="567" spans="1:2" x14ac:dyDescent="0.25">
      <c r="A567" s="25" t="s">
        <v>1332</v>
      </c>
      <c r="B567" s="26" t="s">
        <v>1333</v>
      </c>
    </row>
    <row r="568" spans="1:2" x14ac:dyDescent="0.25">
      <c r="A568" s="25" t="s">
        <v>1334</v>
      </c>
      <c r="B568" s="26" t="s">
        <v>1335</v>
      </c>
    </row>
    <row r="569" spans="1:2" x14ac:dyDescent="0.25">
      <c r="A569" s="25" t="s">
        <v>1336</v>
      </c>
      <c r="B569" s="26" t="s">
        <v>1337</v>
      </c>
    </row>
    <row r="570" spans="1:2" x14ac:dyDescent="0.25">
      <c r="A570" s="25" t="s">
        <v>1338</v>
      </c>
      <c r="B570" s="26" t="s">
        <v>1339</v>
      </c>
    </row>
    <row r="571" spans="1:2" x14ac:dyDescent="0.25">
      <c r="A571" s="25" t="s">
        <v>1340</v>
      </c>
      <c r="B571" s="26" t="s">
        <v>1341</v>
      </c>
    </row>
    <row r="572" spans="1:2" x14ac:dyDescent="0.25">
      <c r="A572" s="25" t="s">
        <v>1342</v>
      </c>
      <c r="B572" s="26" t="s">
        <v>1343</v>
      </c>
    </row>
    <row r="573" spans="1:2" x14ac:dyDescent="0.25">
      <c r="A573" s="25" t="s">
        <v>1344</v>
      </c>
      <c r="B573" s="26" t="s">
        <v>1345</v>
      </c>
    </row>
    <row r="574" spans="1:2" x14ac:dyDescent="0.25">
      <c r="A574" s="25" t="s">
        <v>1346</v>
      </c>
      <c r="B574" s="26" t="s">
        <v>1347</v>
      </c>
    </row>
    <row r="575" spans="1:2" x14ac:dyDescent="0.25">
      <c r="A575" s="25" t="s">
        <v>1348</v>
      </c>
      <c r="B575" s="26" t="s">
        <v>1349</v>
      </c>
    </row>
    <row r="576" spans="1:2" x14ac:dyDescent="0.25">
      <c r="A576" s="25" t="s">
        <v>1350</v>
      </c>
      <c r="B576" s="26" t="s">
        <v>1351</v>
      </c>
    </row>
    <row r="577" spans="1:2" x14ac:dyDescent="0.25">
      <c r="A577" s="25" t="s">
        <v>1352</v>
      </c>
      <c r="B577" s="26" t="s">
        <v>1353</v>
      </c>
    </row>
    <row r="578" spans="1:2" x14ac:dyDescent="0.25">
      <c r="A578" s="25" t="s">
        <v>1354</v>
      </c>
      <c r="B578" s="26" t="s">
        <v>1355</v>
      </c>
    </row>
    <row r="579" spans="1:2" x14ac:dyDescent="0.25">
      <c r="A579" s="25" t="s">
        <v>1356</v>
      </c>
      <c r="B579" s="26" t="s">
        <v>1357</v>
      </c>
    </row>
    <row r="580" spans="1:2" x14ac:dyDescent="0.25">
      <c r="A580" s="25" t="s">
        <v>1358</v>
      </c>
      <c r="B580" s="26" t="s">
        <v>1359</v>
      </c>
    </row>
    <row r="581" spans="1:2" x14ac:dyDescent="0.25">
      <c r="A581" s="25" t="s">
        <v>1360</v>
      </c>
      <c r="B581" s="26" t="s">
        <v>1361</v>
      </c>
    </row>
    <row r="582" spans="1:2" x14ac:dyDescent="0.25">
      <c r="A582" s="25" t="s">
        <v>1362</v>
      </c>
      <c r="B582" s="26" t="s">
        <v>1363</v>
      </c>
    </row>
    <row r="583" spans="1:2" x14ac:dyDescent="0.25">
      <c r="A583" s="25" t="s">
        <v>1364</v>
      </c>
      <c r="B583" s="26" t="s">
        <v>1365</v>
      </c>
    </row>
    <row r="584" spans="1:2" x14ac:dyDescent="0.25">
      <c r="A584" s="25" t="s">
        <v>1366</v>
      </c>
      <c r="B584" s="26" t="s">
        <v>1367</v>
      </c>
    </row>
    <row r="585" spans="1:2" x14ac:dyDescent="0.25">
      <c r="A585" s="25" t="s">
        <v>1368</v>
      </c>
      <c r="B585" s="26" t="s">
        <v>1369</v>
      </c>
    </row>
    <row r="586" spans="1:2" x14ac:dyDescent="0.25">
      <c r="A586" s="25" t="s">
        <v>1370</v>
      </c>
      <c r="B586" s="26" t="s">
        <v>1371</v>
      </c>
    </row>
    <row r="587" spans="1:2" x14ac:dyDescent="0.25">
      <c r="A587" s="25" t="s">
        <v>1372</v>
      </c>
      <c r="B587" s="26" t="s">
        <v>1373</v>
      </c>
    </row>
    <row r="588" spans="1:2" x14ac:dyDescent="0.25">
      <c r="A588" s="25" t="s">
        <v>1374</v>
      </c>
      <c r="B588" s="26" t="s">
        <v>1375</v>
      </c>
    </row>
    <row r="589" spans="1:2" x14ac:dyDescent="0.25">
      <c r="A589" s="25" t="s">
        <v>1376</v>
      </c>
      <c r="B589" s="26" t="s">
        <v>1377</v>
      </c>
    </row>
    <row r="590" spans="1:2" x14ac:dyDescent="0.25">
      <c r="A590" s="25" t="s">
        <v>1378</v>
      </c>
      <c r="B590" s="26" t="s">
        <v>1379</v>
      </c>
    </row>
    <row r="591" spans="1:2" x14ac:dyDescent="0.25">
      <c r="A591" s="25" t="s">
        <v>1380</v>
      </c>
      <c r="B591" s="26" t="s">
        <v>1381</v>
      </c>
    </row>
    <row r="592" spans="1:2" x14ac:dyDescent="0.25">
      <c r="A592" s="25" t="s">
        <v>1382</v>
      </c>
      <c r="B592" s="26" t="s">
        <v>1383</v>
      </c>
    </row>
    <row r="593" spans="1:2" x14ac:dyDescent="0.25">
      <c r="A593" s="25" t="s">
        <v>1384</v>
      </c>
      <c r="B593" s="26" t="s">
        <v>1385</v>
      </c>
    </row>
    <row r="594" spans="1:2" x14ac:dyDescent="0.25">
      <c r="A594" s="25" t="s">
        <v>1386</v>
      </c>
      <c r="B594" s="26" t="s">
        <v>1387</v>
      </c>
    </row>
    <row r="595" spans="1:2" x14ac:dyDescent="0.25">
      <c r="A595" s="25" t="s">
        <v>1388</v>
      </c>
      <c r="B595" s="26" t="s">
        <v>1389</v>
      </c>
    </row>
    <row r="596" spans="1:2" x14ac:dyDescent="0.25">
      <c r="A596" s="25" t="s">
        <v>1390</v>
      </c>
      <c r="B596" s="26" t="s">
        <v>1391</v>
      </c>
    </row>
    <row r="597" spans="1:2" x14ac:dyDescent="0.25">
      <c r="A597" s="25" t="s">
        <v>1392</v>
      </c>
      <c r="B597" s="26" t="s">
        <v>1393</v>
      </c>
    </row>
    <row r="598" spans="1:2" x14ac:dyDescent="0.25">
      <c r="A598" s="25" t="s">
        <v>1394</v>
      </c>
      <c r="B598" s="26" t="s">
        <v>1395</v>
      </c>
    </row>
    <row r="599" spans="1:2" x14ac:dyDescent="0.25">
      <c r="A599" s="25" t="s">
        <v>1396</v>
      </c>
      <c r="B599" s="26" t="s">
        <v>1397</v>
      </c>
    </row>
    <row r="600" spans="1:2" x14ac:dyDescent="0.25">
      <c r="A600" s="25" t="s">
        <v>1398</v>
      </c>
      <c r="B600" s="26" t="s">
        <v>1399</v>
      </c>
    </row>
    <row r="601" spans="1:2" x14ac:dyDescent="0.25">
      <c r="A601" s="25" t="s">
        <v>1400</v>
      </c>
      <c r="B601" s="26" t="s">
        <v>1401</v>
      </c>
    </row>
    <row r="602" spans="1:2" x14ac:dyDescent="0.25">
      <c r="A602" s="25" t="s">
        <v>1402</v>
      </c>
      <c r="B602" s="26" t="s">
        <v>1403</v>
      </c>
    </row>
    <row r="603" spans="1:2" x14ac:dyDescent="0.25">
      <c r="A603" s="25" t="s">
        <v>1404</v>
      </c>
      <c r="B603" s="26" t="s">
        <v>1405</v>
      </c>
    </row>
    <row r="604" spans="1:2" x14ac:dyDescent="0.25">
      <c r="A604" s="25" t="s">
        <v>1406</v>
      </c>
      <c r="B604" s="26" t="s">
        <v>1407</v>
      </c>
    </row>
    <row r="605" spans="1:2" x14ac:dyDescent="0.25">
      <c r="A605" s="25" t="s">
        <v>1408</v>
      </c>
      <c r="B605" s="26" t="s">
        <v>1409</v>
      </c>
    </row>
    <row r="606" spans="1:2" x14ac:dyDescent="0.25">
      <c r="A606" s="25" t="s">
        <v>1410</v>
      </c>
      <c r="B606" s="26" t="s">
        <v>1411</v>
      </c>
    </row>
    <row r="607" spans="1:2" x14ac:dyDescent="0.25">
      <c r="A607" s="25" t="s">
        <v>1412</v>
      </c>
      <c r="B607" s="26" t="s">
        <v>1413</v>
      </c>
    </row>
    <row r="608" spans="1:2" x14ac:dyDescent="0.25">
      <c r="A608" s="25" t="s">
        <v>1414</v>
      </c>
      <c r="B608" s="26" t="s">
        <v>1415</v>
      </c>
    </row>
    <row r="609" spans="1:2" x14ac:dyDescent="0.25">
      <c r="A609" s="25" t="s">
        <v>1416</v>
      </c>
      <c r="B609" s="26" t="s">
        <v>1417</v>
      </c>
    </row>
    <row r="610" spans="1:2" x14ac:dyDescent="0.25">
      <c r="A610" s="25" t="s">
        <v>1418</v>
      </c>
      <c r="B610" s="26" t="s">
        <v>1419</v>
      </c>
    </row>
    <row r="611" spans="1:2" x14ac:dyDescent="0.25">
      <c r="A611" s="25" t="s">
        <v>1420</v>
      </c>
      <c r="B611" s="26" t="s">
        <v>1421</v>
      </c>
    </row>
    <row r="612" spans="1:2" x14ac:dyDescent="0.25">
      <c r="A612" s="25" t="s">
        <v>1422</v>
      </c>
      <c r="B612" s="26" t="s">
        <v>1423</v>
      </c>
    </row>
    <row r="613" spans="1:2" x14ac:dyDescent="0.25">
      <c r="A613" s="25" t="s">
        <v>1424</v>
      </c>
      <c r="B613" s="26" t="s">
        <v>1425</v>
      </c>
    </row>
    <row r="614" spans="1:2" x14ac:dyDescent="0.25">
      <c r="A614" s="25" t="s">
        <v>1426</v>
      </c>
      <c r="B614" s="26" t="s">
        <v>1427</v>
      </c>
    </row>
    <row r="615" spans="1:2" x14ac:dyDescent="0.25">
      <c r="A615" s="25" t="s">
        <v>1428</v>
      </c>
      <c r="B615" s="26" t="s">
        <v>1429</v>
      </c>
    </row>
    <row r="616" spans="1:2" x14ac:dyDescent="0.25">
      <c r="A616" s="25" t="s">
        <v>1430</v>
      </c>
      <c r="B616" s="26" t="s">
        <v>1431</v>
      </c>
    </row>
    <row r="617" spans="1:2" x14ac:dyDescent="0.25">
      <c r="A617" s="25" t="s">
        <v>1432</v>
      </c>
      <c r="B617" s="26" t="s">
        <v>1433</v>
      </c>
    </row>
    <row r="618" spans="1:2" x14ac:dyDescent="0.25">
      <c r="A618" s="25" t="s">
        <v>1434</v>
      </c>
      <c r="B618" s="26" t="s">
        <v>1435</v>
      </c>
    </row>
    <row r="619" spans="1:2" x14ac:dyDescent="0.25">
      <c r="A619" s="25" t="s">
        <v>1436</v>
      </c>
      <c r="B619" s="26" t="s">
        <v>1437</v>
      </c>
    </row>
    <row r="620" spans="1:2" x14ac:dyDescent="0.25">
      <c r="A620" s="25" t="s">
        <v>1438</v>
      </c>
      <c r="B620" s="26" t="s">
        <v>1439</v>
      </c>
    </row>
    <row r="621" spans="1:2" x14ac:dyDescent="0.25">
      <c r="A621" s="25" t="s">
        <v>1440</v>
      </c>
      <c r="B621" s="26" t="s">
        <v>1441</v>
      </c>
    </row>
    <row r="622" spans="1:2" x14ac:dyDescent="0.25">
      <c r="A622" s="25" t="s">
        <v>1442</v>
      </c>
      <c r="B622" s="26" t="s">
        <v>1443</v>
      </c>
    </row>
    <row r="623" spans="1:2" x14ac:dyDescent="0.25">
      <c r="A623" s="25" t="s">
        <v>1444</v>
      </c>
      <c r="B623" s="26" t="s">
        <v>1445</v>
      </c>
    </row>
    <row r="624" spans="1:2" x14ac:dyDescent="0.25">
      <c r="A624" s="25" t="s">
        <v>1446</v>
      </c>
      <c r="B624" s="26" t="s">
        <v>1447</v>
      </c>
    </row>
    <row r="625" spans="1:2" x14ac:dyDescent="0.25">
      <c r="A625" s="25" t="s">
        <v>1448</v>
      </c>
      <c r="B625" s="26" t="s">
        <v>1449</v>
      </c>
    </row>
    <row r="626" spans="1:2" x14ac:dyDescent="0.25">
      <c r="A626" s="25" t="s">
        <v>1450</v>
      </c>
      <c r="B626" s="26" t="s">
        <v>1451</v>
      </c>
    </row>
    <row r="627" spans="1:2" x14ac:dyDescent="0.25">
      <c r="A627" s="25" t="s">
        <v>1452</v>
      </c>
      <c r="B627" s="26" t="s">
        <v>1453</v>
      </c>
    </row>
    <row r="628" spans="1:2" x14ac:dyDescent="0.25">
      <c r="A628" s="25" t="s">
        <v>1454</v>
      </c>
      <c r="B628" s="26" t="s">
        <v>1455</v>
      </c>
    </row>
    <row r="629" spans="1:2" x14ac:dyDescent="0.25">
      <c r="A629" s="25" t="s">
        <v>1456</v>
      </c>
      <c r="B629" s="26" t="s">
        <v>1457</v>
      </c>
    </row>
    <row r="630" spans="1:2" x14ac:dyDescent="0.25">
      <c r="A630" s="25" t="s">
        <v>1458</v>
      </c>
      <c r="B630" s="26" t="s">
        <v>1459</v>
      </c>
    </row>
    <row r="631" spans="1:2" x14ac:dyDescent="0.25">
      <c r="A631" s="25" t="s">
        <v>1460</v>
      </c>
      <c r="B631" s="26" t="s">
        <v>1461</v>
      </c>
    </row>
    <row r="632" spans="1:2" x14ac:dyDescent="0.25">
      <c r="A632" s="25" t="s">
        <v>1462</v>
      </c>
      <c r="B632" s="26" t="s">
        <v>1463</v>
      </c>
    </row>
    <row r="633" spans="1:2" x14ac:dyDescent="0.25">
      <c r="A633" s="25" t="s">
        <v>1464</v>
      </c>
      <c r="B633" s="26" t="s">
        <v>1465</v>
      </c>
    </row>
    <row r="634" spans="1:2" x14ac:dyDescent="0.25">
      <c r="A634" s="25" t="s">
        <v>1466</v>
      </c>
      <c r="B634" s="26" t="s">
        <v>1467</v>
      </c>
    </row>
    <row r="635" spans="1:2" x14ac:dyDescent="0.25">
      <c r="A635" s="25" t="s">
        <v>1468</v>
      </c>
      <c r="B635" s="26" t="s">
        <v>1469</v>
      </c>
    </row>
    <row r="636" spans="1:2" x14ac:dyDescent="0.25">
      <c r="A636" s="25" t="s">
        <v>1470</v>
      </c>
      <c r="B636" s="26" t="s">
        <v>1471</v>
      </c>
    </row>
    <row r="637" spans="1:2" x14ac:dyDescent="0.25">
      <c r="A637" s="25" t="s">
        <v>1472</v>
      </c>
      <c r="B637" s="26" t="s">
        <v>1473</v>
      </c>
    </row>
    <row r="638" spans="1:2" x14ac:dyDescent="0.25">
      <c r="A638" s="25" t="s">
        <v>1474</v>
      </c>
      <c r="B638" s="26" t="s">
        <v>1475</v>
      </c>
    </row>
    <row r="639" spans="1:2" x14ac:dyDescent="0.25">
      <c r="A639" s="25" t="s">
        <v>1476</v>
      </c>
      <c r="B639" s="26" t="s">
        <v>1477</v>
      </c>
    </row>
    <row r="640" spans="1:2" x14ac:dyDescent="0.25">
      <c r="A640" s="25" t="s">
        <v>1478</v>
      </c>
      <c r="B640" s="26" t="s">
        <v>1479</v>
      </c>
    </row>
    <row r="641" spans="1:2" x14ac:dyDescent="0.25">
      <c r="A641" s="25" t="s">
        <v>1480</v>
      </c>
      <c r="B641" s="26" t="s">
        <v>1481</v>
      </c>
    </row>
    <row r="642" spans="1:2" x14ac:dyDescent="0.25">
      <c r="A642" s="25" t="s">
        <v>1482</v>
      </c>
      <c r="B642" s="26" t="s">
        <v>1483</v>
      </c>
    </row>
    <row r="643" spans="1:2" x14ac:dyDescent="0.25">
      <c r="A643" s="25" t="s">
        <v>1484</v>
      </c>
      <c r="B643" s="26" t="s">
        <v>1485</v>
      </c>
    </row>
    <row r="644" spans="1:2" x14ac:dyDescent="0.25">
      <c r="A644" s="25" t="s">
        <v>1486</v>
      </c>
      <c r="B644" s="26" t="s">
        <v>1487</v>
      </c>
    </row>
    <row r="645" spans="1:2" x14ac:dyDescent="0.25">
      <c r="A645" s="25" t="s">
        <v>1488</v>
      </c>
      <c r="B645" s="26" t="s">
        <v>1489</v>
      </c>
    </row>
    <row r="646" spans="1:2" x14ac:dyDescent="0.25">
      <c r="A646" s="25" t="s">
        <v>1490</v>
      </c>
      <c r="B646" s="26" t="s">
        <v>1491</v>
      </c>
    </row>
    <row r="647" spans="1:2" x14ac:dyDescent="0.25">
      <c r="A647" s="25" t="s">
        <v>1492</v>
      </c>
      <c r="B647" s="26" t="s">
        <v>1493</v>
      </c>
    </row>
    <row r="648" spans="1:2" x14ac:dyDescent="0.25">
      <c r="A648" s="25" t="s">
        <v>1494</v>
      </c>
      <c r="B648" s="26" t="s">
        <v>1495</v>
      </c>
    </row>
    <row r="649" spans="1:2" x14ac:dyDescent="0.25">
      <c r="A649" s="25" t="s">
        <v>1496</v>
      </c>
      <c r="B649" s="26" t="s">
        <v>1497</v>
      </c>
    </row>
    <row r="650" spans="1:2" x14ac:dyDescent="0.25">
      <c r="A650" s="25" t="s">
        <v>1498</v>
      </c>
      <c r="B650" s="26" t="s">
        <v>1499</v>
      </c>
    </row>
    <row r="651" spans="1:2" x14ac:dyDescent="0.25">
      <c r="A651" s="25" t="s">
        <v>1500</v>
      </c>
      <c r="B651" s="26" t="s">
        <v>1501</v>
      </c>
    </row>
    <row r="652" spans="1:2" x14ac:dyDescent="0.25">
      <c r="A652" s="25" t="s">
        <v>1502</v>
      </c>
      <c r="B652" s="26" t="s">
        <v>1503</v>
      </c>
    </row>
    <row r="653" spans="1:2" x14ac:dyDescent="0.25">
      <c r="A653" s="25" t="s">
        <v>1504</v>
      </c>
      <c r="B653" s="26" t="s">
        <v>1505</v>
      </c>
    </row>
    <row r="654" spans="1:2" x14ac:dyDescent="0.25">
      <c r="A654" s="25" t="s">
        <v>1506</v>
      </c>
      <c r="B654" s="26" t="s">
        <v>1507</v>
      </c>
    </row>
    <row r="655" spans="1:2" x14ac:dyDescent="0.25">
      <c r="A655" s="25" t="s">
        <v>1508</v>
      </c>
      <c r="B655" s="26" t="s">
        <v>1509</v>
      </c>
    </row>
    <row r="656" spans="1:2" x14ac:dyDescent="0.25">
      <c r="A656" s="25" t="s">
        <v>1510</v>
      </c>
      <c r="B656" s="26" t="s">
        <v>1511</v>
      </c>
    </row>
    <row r="657" spans="1:2" x14ac:dyDescent="0.25">
      <c r="A657" s="25" t="s">
        <v>1512</v>
      </c>
      <c r="B657" s="26" t="s">
        <v>1513</v>
      </c>
    </row>
    <row r="658" spans="1:2" x14ac:dyDescent="0.25">
      <c r="A658" s="25" t="s">
        <v>1514</v>
      </c>
      <c r="B658" s="26" t="s">
        <v>1515</v>
      </c>
    </row>
    <row r="659" spans="1:2" x14ac:dyDescent="0.25">
      <c r="A659" s="25" t="s">
        <v>1516</v>
      </c>
      <c r="B659" s="26" t="s">
        <v>1517</v>
      </c>
    </row>
    <row r="660" spans="1:2" x14ac:dyDescent="0.25">
      <c r="A660" s="25" t="s">
        <v>1518</v>
      </c>
      <c r="B660" s="26" t="s">
        <v>1519</v>
      </c>
    </row>
    <row r="661" spans="1:2" x14ac:dyDescent="0.25">
      <c r="A661" s="25" t="s">
        <v>1520</v>
      </c>
      <c r="B661" s="26" t="s">
        <v>1521</v>
      </c>
    </row>
    <row r="662" spans="1:2" x14ac:dyDescent="0.25">
      <c r="A662" s="25" t="s">
        <v>1522</v>
      </c>
      <c r="B662" s="26" t="s">
        <v>1523</v>
      </c>
    </row>
    <row r="663" spans="1:2" x14ac:dyDescent="0.25">
      <c r="A663" s="25" t="s">
        <v>1524</v>
      </c>
      <c r="B663" s="26" t="s">
        <v>1525</v>
      </c>
    </row>
    <row r="664" spans="1:2" x14ac:dyDescent="0.25">
      <c r="A664" s="25" t="s">
        <v>1526</v>
      </c>
      <c r="B664" s="26" t="s">
        <v>1527</v>
      </c>
    </row>
    <row r="665" spans="1:2" x14ac:dyDescent="0.25">
      <c r="A665" s="25" t="s">
        <v>1528</v>
      </c>
      <c r="B665" s="26" t="s">
        <v>1529</v>
      </c>
    </row>
    <row r="666" spans="1:2" x14ac:dyDescent="0.25">
      <c r="A666" s="25" t="s">
        <v>1530</v>
      </c>
      <c r="B666" s="26" t="s">
        <v>1531</v>
      </c>
    </row>
    <row r="667" spans="1:2" x14ac:dyDescent="0.25">
      <c r="A667" s="25" t="s">
        <v>1532</v>
      </c>
      <c r="B667" s="26" t="s">
        <v>1533</v>
      </c>
    </row>
    <row r="668" spans="1:2" x14ac:dyDescent="0.25">
      <c r="A668" s="25" t="s">
        <v>1534</v>
      </c>
      <c r="B668" s="26" t="s">
        <v>1535</v>
      </c>
    </row>
    <row r="669" spans="1:2" x14ac:dyDescent="0.25">
      <c r="A669" s="25" t="s">
        <v>1536</v>
      </c>
      <c r="B669" s="26" t="s">
        <v>1537</v>
      </c>
    </row>
    <row r="670" spans="1:2" x14ac:dyDescent="0.25">
      <c r="A670" s="25" t="s">
        <v>1538</v>
      </c>
      <c r="B670" s="26" t="s">
        <v>1539</v>
      </c>
    </row>
    <row r="671" spans="1:2" x14ac:dyDescent="0.25">
      <c r="A671" s="25" t="s">
        <v>1540</v>
      </c>
      <c r="B671" s="26" t="s">
        <v>1541</v>
      </c>
    </row>
    <row r="672" spans="1:2" x14ac:dyDescent="0.25">
      <c r="A672" s="25" t="s">
        <v>1542</v>
      </c>
      <c r="B672" s="26" t="s">
        <v>1543</v>
      </c>
    </row>
    <row r="673" spans="1:2" x14ac:dyDescent="0.25">
      <c r="A673" s="25" t="s">
        <v>1544</v>
      </c>
      <c r="B673" s="26" t="s">
        <v>1545</v>
      </c>
    </row>
    <row r="674" spans="1:2" x14ac:dyDescent="0.25">
      <c r="A674" s="25" t="s">
        <v>1546</v>
      </c>
      <c r="B674" s="26" t="s">
        <v>1547</v>
      </c>
    </row>
    <row r="675" spans="1:2" x14ac:dyDescent="0.25">
      <c r="A675" s="27" t="s">
        <v>1548</v>
      </c>
      <c r="B675" s="26" t="s">
        <v>1549</v>
      </c>
    </row>
    <row r="676" spans="1:2" x14ac:dyDescent="0.25">
      <c r="A676" s="27" t="s">
        <v>1550</v>
      </c>
      <c r="B676" s="26" t="s">
        <v>1551</v>
      </c>
    </row>
    <row r="677" spans="1:2" ht="13" thickBot="1" x14ac:dyDescent="0.3">
      <c r="A677" s="28" t="s">
        <v>1552</v>
      </c>
      <c r="B677" s="29" t="s">
        <v>1553</v>
      </c>
    </row>
  </sheetData>
  <sheetProtection algorithmName="SHA-512" hashValue="7k8SBpslCrpP+W30CQs6P7OwCXa512n+P+iHCM9quu//sxJpEpOxTIhPZrA7mm6uchCurc9Wy33F98YzoL5Tgg==" saltValue="v3tokafUzx55F/+OQegTK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170BD-ED2E-4FF7-BC03-6E32AF5A32C2}">
  <sheetPr>
    <tabColor rgb="FF92D050"/>
  </sheetPr>
  <dimension ref="A1:P683"/>
  <sheetViews>
    <sheetView workbookViewId="0">
      <pane xSplit="2" ySplit="2" topLeftCell="C3" activePane="bottomRight" state="frozen"/>
      <selection activeCell="B2" sqref="B2"/>
      <selection pane="topRight" activeCell="B2" sqref="B2"/>
      <selection pane="bottomLeft" activeCell="B2" sqref="B2"/>
      <selection pane="bottomRight" activeCell="B2" sqref="B2"/>
    </sheetView>
  </sheetViews>
  <sheetFormatPr defaultRowHeight="12.5" x14ac:dyDescent="0.25"/>
  <cols>
    <col min="1" max="1" width="8.7265625" style="15"/>
    <col min="2" max="2" width="19.453125" style="15" bestFit="1" customWidth="1"/>
    <col min="3" max="3" width="3.81640625" style="15" bestFit="1" customWidth="1"/>
    <col min="4" max="4" width="4.6328125" style="15" bestFit="1" customWidth="1"/>
    <col min="5" max="13" width="15.54296875" style="15" customWidth="1"/>
    <col min="14" max="231" width="8.7265625" style="15"/>
    <col min="232" max="232" width="19.453125" style="15" bestFit="1" customWidth="1"/>
    <col min="233" max="233" width="4.1796875" style="15" bestFit="1" customWidth="1"/>
    <col min="234" max="234" width="4.26953125" style="15" bestFit="1" customWidth="1"/>
    <col min="235" max="235" width="9.54296875" style="15" bestFit="1" customWidth="1"/>
    <col min="236" max="236" width="8.7265625" style="15"/>
    <col min="237" max="237" width="9.54296875" style="15" bestFit="1" customWidth="1"/>
    <col min="238" max="239" width="8.7265625" style="15"/>
    <col min="240" max="240" width="9.54296875" style="15" bestFit="1" customWidth="1"/>
    <col min="241" max="243" width="8.7265625" style="15"/>
    <col min="244" max="244" width="9.54296875" style="15" bestFit="1" customWidth="1"/>
    <col min="245" max="248" width="8.7265625" style="15"/>
    <col min="249" max="249" width="9.54296875" style="15" bestFit="1" customWidth="1"/>
    <col min="250" max="250" width="8.7265625" style="15"/>
    <col min="251" max="251" width="11.1796875" style="15" bestFit="1" customWidth="1"/>
    <col min="252" max="253" width="12.7265625" style="15" bestFit="1" customWidth="1"/>
    <col min="254" max="256" width="8.7265625" style="15"/>
    <col min="257" max="257" width="11.1796875" style="15" bestFit="1" customWidth="1"/>
    <col min="258" max="258" width="8.7265625" style="15"/>
    <col min="259" max="259" width="9" style="15" bestFit="1" customWidth="1"/>
    <col min="260" max="260" width="10.1796875" style="15" bestFit="1" customWidth="1"/>
    <col min="261" max="261" width="8.7265625" style="15"/>
    <col min="262" max="262" width="9.54296875" style="15" bestFit="1" customWidth="1"/>
    <col min="263" max="263" width="8.7265625" style="15"/>
    <col min="264" max="264" width="9.54296875" style="15" bestFit="1" customWidth="1"/>
    <col min="265" max="487" width="8.7265625" style="15"/>
    <col min="488" max="488" width="19.453125" style="15" bestFit="1" customWidth="1"/>
    <col min="489" max="489" width="4.1796875" style="15" bestFit="1" customWidth="1"/>
    <col min="490" max="490" width="4.26953125" style="15" bestFit="1" customWidth="1"/>
    <col min="491" max="491" width="9.54296875" style="15" bestFit="1" customWidth="1"/>
    <col min="492" max="492" width="8.7265625" style="15"/>
    <col min="493" max="493" width="9.54296875" style="15" bestFit="1" customWidth="1"/>
    <col min="494" max="495" width="8.7265625" style="15"/>
    <col min="496" max="496" width="9.54296875" style="15" bestFit="1" customWidth="1"/>
    <col min="497" max="499" width="8.7265625" style="15"/>
    <col min="500" max="500" width="9.54296875" style="15" bestFit="1" customWidth="1"/>
    <col min="501" max="504" width="8.7265625" style="15"/>
    <col min="505" max="505" width="9.54296875" style="15" bestFit="1" customWidth="1"/>
    <col min="506" max="506" width="8.7265625" style="15"/>
    <col min="507" max="507" width="11.1796875" style="15" bestFit="1" customWidth="1"/>
    <col min="508" max="509" width="12.7265625" style="15" bestFit="1" customWidth="1"/>
    <col min="510" max="512" width="8.7265625" style="15"/>
    <col min="513" max="513" width="11.1796875" style="15" bestFit="1" customWidth="1"/>
    <col min="514" max="514" width="8.7265625" style="15"/>
    <col min="515" max="515" width="9" style="15" bestFit="1" customWidth="1"/>
    <col min="516" max="516" width="10.1796875" style="15" bestFit="1" customWidth="1"/>
    <col min="517" max="517" width="8.7265625" style="15"/>
    <col min="518" max="518" width="9.54296875" style="15" bestFit="1" customWidth="1"/>
    <col min="519" max="519" width="8.7265625" style="15"/>
    <col min="520" max="520" width="9.54296875" style="15" bestFit="1" customWidth="1"/>
    <col min="521" max="743" width="8.7265625" style="15"/>
    <col min="744" max="744" width="19.453125" style="15" bestFit="1" customWidth="1"/>
    <col min="745" max="745" width="4.1796875" style="15" bestFit="1" customWidth="1"/>
    <col min="746" max="746" width="4.26953125" style="15" bestFit="1" customWidth="1"/>
    <col min="747" max="747" width="9.54296875" style="15" bestFit="1" customWidth="1"/>
    <col min="748" max="748" width="8.7265625" style="15"/>
    <col min="749" max="749" width="9.54296875" style="15" bestFit="1" customWidth="1"/>
    <col min="750" max="751" width="8.7265625" style="15"/>
    <col min="752" max="752" width="9.54296875" style="15" bestFit="1" customWidth="1"/>
    <col min="753" max="755" width="8.7265625" style="15"/>
    <col min="756" max="756" width="9.54296875" style="15" bestFit="1" customWidth="1"/>
    <col min="757" max="760" width="8.7265625" style="15"/>
    <col min="761" max="761" width="9.54296875" style="15" bestFit="1" customWidth="1"/>
    <col min="762" max="762" width="8.7265625" style="15"/>
    <col min="763" max="763" width="11.1796875" style="15" bestFit="1" customWidth="1"/>
    <col min="764" max="765" width="12.7265625" style="15" bestFit="1" customWidth="1"/>
    <col min="766" max="768" width="8.7265625" style="15"/>
    <col min="769" max="769" width="11.1796875" style="15" bestFit="1" customWidth="1"/>
    <col min="770" max="770" width="8.7265625" style="15"/>
    <col min="771" max="771" width="9" style="15" bestFit="1" customWidth="1"/>
    <col min="772" max="772" width="10.1796875" style="15" bestFit="1" customWidth="1"/>
    <col min="773" max="773" width="8.7265625" style="15"/>
    <col min="774" max="774" width="9.54296875" style="15" bestFit="1" customWidth="1"/>
    <col min="775" max="775" width="8.7265625" style="15"/>
    <col min="776" max="776" width="9.54296875" style="15" bestFit="1" customWidth="1"/>
    <col min="777" max="999" width="8.7265625" style="15"/>
    <col min="1000" max="1000" width="19.453125" style="15" bestFit="1" customWidth="1"/>
    <col min="1001" max="1001" width="4.1796875" style="15" bestFit="1" customWidth="1"/>
    <col min="1002" max="1002" width="4.26953125" style="15" bestFit="1" customWidth="1"/>
    <col min="1003" max="1003" width="9.54296875" style="15" bestFit="1" customWidth="1"/>
    <col min="1004" max="1004" width="8.7265625" style="15"/>
    <col min="1005" max="1005" width="9.54296875" style="15" bestFit="1" customWidth="1"/>
    <col min="1006" max="1007" width="8.7265625" style="15"/>
    <col min="1008" max="1008" width="9.54296875" style="15" bestFit="1" customWidth="1"/>
    <col min="1009" max="1011" width="8.7265625" style="15"/>
    <col min="1012" max="1012" width="9.54296875" style="15" bestFit="1" customWidth="1"/>
    <col min="1013" max="1016" width="8.7265625" style="15"/>
    <col min="1017" max="1017" width="9.54296875" style="15" bestFit="1" customWidth="1"/>
    <col min="1018" max="1018" width="8.7265625" style="15"/>
    <col min="1019" max="1019" width="11.1796875" style="15" bestFit="1" customWidth="1"/>
    <col min="1020" max="1021" width="12.7265625" style="15" bestFit="1" customWidth="1"/>
    <col min="1022" max="1024" width="8.7265625" style="15"/>
    <col min="1025" max="1025" width="11.1796875" style="15" bestFit="1" customWidth="1"/>
    <col min="1026" max="1026" width="8.7265625" style="15"/>
    <col min="1027" max="1027" width="9" style="15" bestFit="1" customWidth="1"/>
    <col min="1028" max="1028" width="10.1796875" style="15" bestFit="1" customWidth="1"/>
    <col min="1029" max="1029" width="8.7265625" style="15"/>
    <col min="1030" max="1030" width="9.54296875" style="15" bestFit="1" customWidth="1"/>
    <col min="1031" max="1031" width="8.7265625" style="15"/>
    <col min="1032" max="1032" width="9.54296875" style="15" bestFit="1" customWidth="1"/>
    <col min="1033" max="1255" width="8.7265625" style="15"/>
    <col min="1256" max="1256" width="19.453125" style="15" bestFit="1" customWidth="1"/>
    <col min="1257" max="1257" width="4.1796875" style="15" bestFit="1" customWidth="1"/>
    <col min="1258" max="1258" width="4.26953125" style="15" bestFit="1" customWidth="1"/>
    <col min="1259" max="1259" width="9.54296875" style="15" bestFit="1" customWidth="1"/>
    <col min="1260" max="1260" width="8.7265625" style="15"/>
    <col min="1261" max="1261" width="9.54296875" style="15" bestFit="1" customWidth="1"/>
    <col min="1262" max="1263" width="8.7265625" style="15"/>
    <col min="1264" max="1264" width="9.54296875" style="15" bestFit="1" customWidth="1"/>
    <col min="1265" max="1267" width="8.7265625" style="15"/>
    <col min="1268" max="1268" width="9.54296875" style="15" bestFit="1" customWidth="1"/>
    <col min="1269" max="1272" width="8.7265625" style="15"/>
    <col min="1273" max="1273" width="9.54296875" style="15" bestFit="1" customWidth="1"/>
    <col min="1274" max="1274" width="8.7265625" style="15"/>
    <col min="1275" max="1275" width="11.1796875" style="15" bestFit="1" customWidth="1"/>
    <col min="1276" max="1277" width="12.7265625" style="15" bestFit="1" customWidth="1"/>
    <col min="1278" max="1280" width="8.7265625" style="15"/>
    <col min="1281" max="1281" width="11.1796875" style="15" bestFit="1" customWidth="1"/>
    <col min="1282" max="1282" width="8.7265625" style="15"/>
    <col min="1283" max="1283" width="9" style="15" bestFit="1" customWidth="1"/>
    <col min="1284" max="1284" width="10.1796875" style="15" bestFit="1" customWidth="1"/>
    <col min="1285" max="1285" width="8.7265625" style="15"/>
    <col min="1286" max="1286" width="9.54296875" style="15" bestFit="1" customWidth="1"/>
    <col min="1287" max="1287" width="8.7265625" style="15"/>
    <col min="1288" max="1288" width="9.54296875" style="15" bestFit="1" customWidth="1"/>
    <col min="1289" max="1511" width="8.7265625" style="15"/>
    <col min="1512" max="1512" width="19.453125" style="15" bestFit="1" customWidth="1"/>
    <col min="1513" max="1513" width="4.1796875" style="15" bestFit="1" customWidth="1"/>
    <col min="1514" max="1514" width="4.26953125" style="15" bestFit="1" customWidth="1"/>
    <col min="1515" max="1515" width="9.54296875" style="15" bestFit="1" customWidth="1"/>
    <col min="1516" max="1516" width="8.7265625" style="15"/>
    <col min="1517" max="1517" width="9.54296875" style="15" bestFit="1" customWidth="1"/>
    <col min="1518" max="1519" width="8.7265625" style="15"/>
    <col min="1520" max="1520" width="9.54296875" style="15" bestFit="1" customWidth="1"/>
    <col min="1521" max="1523" width="8.7265625" style="15"/>
    <col min="1524" max="1524" width="9.54296875" style="15" bestFit="1" customWidth="1"/>
    <col min="1525" max="1528" width="8.7265625" style="15"/>
    <col min="1529" max="1529" width="9.54296875" style="15" bestFit="1" customWidth="1"/>
    <col min="1530" max="1530" width="8.7265625" style="15"/>
    <col min="1531" max="1531" width="11.1796875" style="15" bestFit="1" customWidth="1"/>
    <col min="1532" max="1533" width="12.7265625" style="15" bestFit="1" customWidth="1"/>
    <col min="1534" max="1536" width="8.7265625" style="15"/>
    <col min="1537" max="1537" width="11.1796875" style="15" bestFit="1" customWidth="1"/>
    <col min="1538" max="1538" width="8.7265625" style="15"/>
    <col min="1539" max="1539" width="9" style="15" bestFit="1" customWidth="1"/>
    <col min="1540" max="1540" width="10.1796875" style="15" bestFit="1" customWidth="1"/>
    <col min="1541" max="1541" width="8.7265625" style="15"/>
    <col min="1542" max="1542" width="9.54296875" style="15" bestFit="1" customWidth="1"/>
    <col min="1543" max="1543" width="8.7265625" style="15"/>
    <col min="1544" max="1544" width="9.54296875" style="15" bestFit="1" customWidth="1"/>
    <col min="1545" max="1767" width="8.7265625" style="15"/>
    <col min="1768" max="1768" width="19.453125" style="15" bestFit="1" customWidth="1"/>
    <col min="1769" max="1769" width="4.1796875" style="15" bestFit="1" customWidth="1"/>
    <col min="1770" max="1770" width="4.26953125" style="15" bestFit="1" customWidth="1"/>
    <col min="1771" max="1771" width="9.54296875" style="15" bestFit="1" customWidth="1"/>
    <col min="1772" max="1772" width="8.7265625" style="15"/>
    <col min="1773" max="1773" width="9.54296875" style="15" bestFit="1" customWidth="1"/>
    <col min="1774" max="1775" width="8.7265625" style="15"/>
    <col min="1776" max="1776" width="9.54296875" style="15" bestFit="1" customWidth="1"/>
    <col min="1777" max="1779" width="8.7265625" style="15"/>
    <col min="1780" max="1780" width="9.54296875" style="15" bestFit="1" customWidth="1"/>
    <col min="1781" max="1784" width="8.7265625" style="15"/>
    <col min="1785" max="1785" width="9.54296875" style="15" bestFit="1" customWidth="1"/>
    <col min="1786" max="1786" width="8.7265625" style="15"/>
    <col min="1787" max="1787" width="11.1796875" style="15" bestFit="1" customWidth="1"/>
    <col min="1788" max="1789" width="12.7265625" style="15" bestFit="1" customWidth="1"/>
    <col min="1790" max="1792" width="8.7265625" style="15"/>
    <col min="1793" max="1793" width="11.1796875" style="15" bestFit="1" customWidth="1"/>
    <col min="1794" max="1794" width="8.7265625" style="15"/>
    <col min="1795" max="1795" width="9" style="15" bestFit="1" customWidth="1"/>
    <col min="1796" max="1796" width="10.1796875" style="15" bestFit="1" customWidth="1"/>
    <col min="1797" max="1797" width="8.7265625" style="15"/>
    <col min="1798" max="1798" width="9.54296875" style="15" bestFit="1" customWidth="1"/>
    <col min="1799" max="1799" width="8.7265625" style="15"/>
    <col min="1800" max="1800" width="9.54296875" style="15" bestFit="1" customWidth="1"/>
    <col min="1801" max="2023" width="8.7265625" style="15"/>
    <col min="2024" max="2024" width="19.453125" style="15" bestFit="1" customWidth="1"/>
    <col min="2025" max="2025" width="4.1796875" style="15" bestFit="1" customWidth="1"/>
    <col min="2026" max="2026" width="4.26953125" style="15" bestFit="1" customWidth="1"/>
    <col min="2027" max="2027" width="9.54296875" style="15" bestFit="1" customWidth="1"/>
    <col min="2028" max="2028" width="8.7265625" style="15"/>
    <col min="2029" max="2029" width="9.54296875" style="15" bestFit="1" customWidth="1"/>
    <col min="2030" max="2031" width="8.7265625" style="15"/>
    <col min="2032" max="2032" width="9.54296875" style="15" bestFit="1" customWidth="1"/>
    <col min="2033" max="2035" width="8.7265625" style="15"/>
    <col min="2036" max="2036" width="9.54296875" style="15" bestFit="1" customWidth="1"/>
    <col min="2037" max="2040" width="8.7265625" style="15"/>
    <col min="2041" max="2041" width="9.54296875" style="15" bestFit="1" customWidth="1"/>
    <col min="2042" max="2042" width="8.7265625" style="15"/>
    <col min="2043" max="2043" width="11.1796875" style="15" bestFit="1" customWidth="1"/>
    <col min="2044" max="2045" width="12.7265625" style="15" bestFit="1" customWidth="1"/>
    <col min="2046" max="2048" width="8.7265625" style="15"/>
    <col min="2049" max="2049" width="11.1796875" style="15" bestFit="1" customWidth="1"/>
    <col min="2050" max="2050" width="8.7265625" style="15"/>
    <col min="2051" max="2051" width="9" style="15" bestFit="1" customWidth="1"/>
    <col min="2052" max="2052" width="10.1796875" style="15" bestFit="1" customWidth="1"/>
    <col min="2053" max="2053" width="8.7265625" style="15"/>
    <col min="2054" max="2054" width="9.54296875" style="15" bestFit="1" customWidth="1"/>
    <col min="2055" max="2055" width="8.7265625" style="15"/>
    <col min="2056" max="2056" width="9.54296875" style="15" bestFit="1" customWidth="1"/>
    <col min="2057" max="2279" width="8.7265625" style="15"/>
    <col min="2280" max="2280" width="19.453125" style="15" bestFit="1" customWidth="1"/>
    <col min="2281" max="2281" width="4.1796875" style="15" bestFit="1" customWidth="1"/>
    <col min="2282" max="2282" width="4.26953125" style="15" bestFit="1" customWidth="1"/>
    <col min="2283" max="2283" width="9.54296875" style="15" bestFit="1" customWidth="1"/>
    <col min="2284" max="2284" width="8.7265625" style="15"/>
    <col min="2285" max="2285" width="9.54296875" style="15" bestFit="1" customWidth="1"/>
    <col min="2286" max="2287" width="8.7265625" style="15"/>
    <col min="2288" max="2288" width="9.54296875" style="15" bestFit="1" customWidth="1"/>
    <col min="2289" max="2291" width="8.7265625" style="15"/>
    <col min="2292" max="2292" width="9.54296875" style="15" bestFit="1" customWidth="1"/>
    <col min="2293" max="2296" width="8.7265625" style="15"/>
    <col min="2297" max="2297" width="9.54296875" style="15" bestFit="1" customWidth="1"/>
    <col min="2298" max="2298" width="8.7265625" style="15"/>
    <col min="2299" max="2299" width="11.1796875" style="15" bestFit="1" customWidth="1"/>
    <col min="2300" max="2301" width="12.7265625" style="15" bestFit="1" customWidth="1"/>
    <col min="2302" max="2304" width="8.7265625" style="15"/>
    <col min="2305" max="2305" width="11.1796875" style="15" bestFit="1" customWidth="1"/>
    <col min="2306" max="2306" width="8.7265625" style="15"/>
    <col min="2307" max="2307" width="9" style="15" bestFit="1" customWidth="1"/>
    <col min="2308" max="2308" width="10.1796875" style="15" bestFit="1" customWidth="1"/>
    <col min="2309" max="2309" width="8.7265625" style="15"/>
    <col min="2310" max="2310" width="9.54296875" style="15" bestFit="1" customWidth="1"/>
    <col min="2311" max="2311" width="8.7265625" style="15"/>
    <col min="2312" max="2312" width="9.54296875" style="15" bestFit="1" customWidth="1"/>
    <col min="2313" max="2535" width="8.7265625" style="15"/>
    <col min="2536" max="2536" width="19.453125" style="15" bestFit="1" customWidth="1"/>
    <col min="2537" max="2537" width="4.1796875" style="15" bestFit="1" customWidth="1"/>
    <col min="2538" max="2538" width="4.26953125" style="15" bestFit="1" customWidth="1"/>
    <col min="2539" max="2539" width="9.54296875" style="15" bestFit="1" customWidth="1"/>
    <col min="2540" max="2540" width="8.7265625" style="15"/>
    <col min="2541" max="2541" width="9.54296875" style="15" bestFit="1" customWidth="1"/>
    <col min="2542" max="2543" width="8.7265625" style="15"/>
    <col min="2544" max="2544" width="9.54296875" style="15" bestFit="1" customWidth="1"/>
    <col min="2545" max="2547" width="8.7265625" style="15"/>
    <col min="2548" max="2548" width="9.54296875" style="15" bestFit="1" customWidth="1"/>
    <col min="2549" max="2552" width="8.7265625" style="15"/>
    <col min="2553" max="2553" width="9.54296875" style="15" bestFit="1" customWidth="1"/>
    <col min="2554" max="2554" width="8.7265625" style="15"/>
    <col min="2555" max="2555" width="11.1796875" style="15" bestFit="1" customWidth="1"/>
    <col min="2556" max="2557" width="12.7265625" style="15" bestFit="1" customWidth="1"/>
    <col min="2558" max="2560" width="8.7265625" style="15"/>
    <col min="2561" max="2561" width="11.1796875" style="15" bestFit="1" customWidth="1"/>
    <col min="2562" max="2562" width="8.7265625" style="15"/>
    <col min="2563" max="2563" width="9" style="15" bestFit="1" customWidth="1"/>
    <col min="2564" max="2564" width="10.1796875" style="15" bestFit="1" customWidth="1"/>
    <col min="2565" max="2565" width="8.7265625" style="15"/>
    <col min="2566" max="2566" width="9.54296875" style="15" bestFit="1" customWidth="1"/>
    <col min="2567" max="2567" width="8.7265625" style="15"/>
    <col min="2568" max="2568" width="9.54296875" style="15" bestFit="1" customWidth="1"/>
    <col min="2569" max="2791" width="8.7265625" style="15"/>
    <col min="2792" max="2792" width="19.453125" style="15" bestFit="1" customWidth="1"/>
    <col min="2793" max="2793" width="4.1796875" style="15" bestFit="1" customWidth="1"/>
    <col min="2794" max="2794" width="4.26953125" style="15" bestFit="1" customWidth="1"/>
    <col min="2795" max="2795" width="9.54296875" style="15" bestFit="1" customWidth="1"/>
    <col min="2796" max="2796" width="8.7265625" style="15"/>
    <col min="2797" max="2797" width="9.54296875" style="15" bestFit="1" customWidth="1"/>
    <col min="2798" max="2799" width="8.7265625" style="15"/>
    <col min="2800" max="2800" width="9.54296875" style="15" bestFit="1" customWidth="1"/>
    <col min="2801" max="2803" width="8.7265625" style="15"/>
    <col min="2804" max="2804" width="9.54296875" style="15" bestFit="1" customWidth="1"/>
    <col min="2805" max="2808" width="8.7265625" style="15"/>
    <col min="2809" max="2809" width="9.54296875" style="15" bestFit="1" customWidth="1"/>
    <col min="2810" max="2810" width="8.7265625" style="15"/>
    <col min="2811" max="2811" width="11.1796875" style="15" bestFit="1" customWidth="1"/>
    <col min="2812" max="2813" width="12.7265625" style="15" bestFit="1" customWidth="1"/>
    <col min="2814" max="2816" width="8.7265625" style="15"/>
    <col min="2817" max="2817" width="11.1796875" style="15" bestFit="1" customWidth="1"/>
    <col min="2818" max="2818" width="8.7265625" style="15"/>
    <col min="2819" max="2819" width="9" style="15" bestFit="1" customWidth="1"/>
    <col min="2820" max="2820" width="10.1796875" style="15" bestFit="1" customWidth="1"/>
    <col min="2821" max="2821" width="8.7265625" style="15"/>
    <col min="2822" max="2822" width="9.54296875" style="15" bestFit="1" customWidth="1"/>
    <col min="2823" max="2823" width="8.7265625" style="15"/>
    <col min="2824" max="2824" width="9.54296875" style="15" bestFit="1" customWidth="1"/>
    <col min="2825" max="3047" width="8.7265625" style="15"/>
    <col min="3048" max="3048" width="19.453125" style="15" bestFit="1" customWidth="1"/>
    <col min="3049" max="3049" width="4.1796875" style="15" bestFit="1" customWidth="1"/>
    <col min="3050" max="3050" width="4.26953125" style="15" bestFit="1" customWidth="1"/>
    <col min="3051" max="3051" width="9.54296875" style="15" bestFit="1" customWidth="1"/>
    <col min="3052" max="3052" width="8.7265625" style="15"/>
    <col min="3053" max="3053" width="9.54296875" style="15" bestFit="1" customWidth="1"/>
    <col min="3054" max="3055" width="8.7265625" style="15"/>
    <col min="3056" max="3056" width="9.54296875" style="15" bestFit="1" customWidth="1"/>
    <col min="3057" max="3059" width="8.7265625" style="15"/>
    <col min="3060" max="3060" width="9.54296875" style="15" bestFit="1" customWidth="1"/>
    <col min="3061" max="3064" width="8.7265625" style="15"/>
    <col min="3065" max="3065" width="9.54296875" style="15" bestFit="1" customWidth="1"/>
    <col min="3066" max="3066" width="8.7265625" style="15"/>
    <col min="3067" max="3067" width="11.1796875" style="15" bestFit="1" customWidth="1"/>
    <col min="3068" max="3069" width="12.7265625" style="15" bestFit="1" customWidth="1"/>
    <col min="3070" max="3072" width="8.7265625" style="15"/>
    <col min="3073" max="3073" width="11.1796875" style="15" bestFit="1" customWidth="1"/>
    <col min="3074" max="3074" width="8.7265625" style="15"/>
    <col min="3075" max="3075" width="9" style="15" bestFit="1" customWidth="1"/>
    <col min="3076" max="3076" width="10.1796875" style="15" bestFit="1" customWidth="1"/>
    <col min="3077" max="3077" width="8.7265625" style="15"/>
    <col min="3078" max="3078" width="9.54296875" style="15" bestFit="1" customWidth="1"/>
    <col min="3079" max="3079" width="8.7265625" style="15"/>
    <col min="3080" max="3080" width="9.54296875" style="15" bestFit="1" customWidth="1"/>
    <col min="3081" max="3303" width="8.7265625" style="15"/>
    <col min="3304" max="3304" width="19.453125" style="15" bestFit="1" customWidth="1"/>
    <col min="3305" max="3305" width="4.1796875" style="15" bestFit="1" customWidth="1"/>
    <col min="3306" max="3306" width="4.26953125" style="15" bestFit="1" customWidth="1"/>
    <col min="3307" max="3307" width="9.54296875" style="15" bestFit="1" customWidth="1"/>
    <col min="3308" max="3308" width="8.7265625" style="15"/>
    <col min="3309" max="3309" width="9.54296875" style="15" bestFit="1" customWidth="1"/>
    <col min="3310" max="3311" width="8.7265625" style="15"/>
    <col min="3312" max="3312" width="9.54296875" style="15" bestFit="1" customWidth="1"/>
    <col min="3313" max="3315" width="8.7265625" style="15"/>
    <col min="3316" max="3316" width="9.54296875" style="15" bestFit="1" customWidth="1"/>
    <col min="3317" max="3320" width="8.7265625" style="15"/>
    <col min="3321" max="3321" width="9.54296875" style="15" bestFit="1" customWidth="1"/>
    <col min="3322" max="3322" width="8.7265625" style="15"/>
    <col min="3323" max="3323" width="11.1796875" style="15" bestFit="1" customWidth="1"/>
    <col min="3324" max="3325" width="12.7265625" style="15" bestFit="1" customWidth="1"/>
    <col min="3326" max="3328" width="8.7265625" style="15"/>
    <col min="3329" max="3329" width="11.1796875" style="15" bestFit="1" customWidth="1"/>
    <col min="3330" max="3330" width="8.7265625" style="15"/>
    <col min="3331" max="3331" width="9" style="15" bestFit="1" customWidth="1"/>
    <col min="3332" max="3332" width="10.1796875" style="15" bestFit="1" customWidth="1"/>
    <col min="3333" max="3333" width="8.7265625" style="15"/>
    <col min="3334" max="3334" width="9.54296875" style="15" bestFit="1" customWidth="1"/>
    <col min="3335" max="3335" width="8.7265625" style="15"/>
    <col min="3336" max="3336" width="9.54296875" style="15" bestFit="1" customWidth="1"/>
    <col min="3337" max="3559" width="8.7265625" style="15"/>
    <col min="3560" max="3560" width="19.453125" style="15" bestFit="1" customWidth="1"/>
    <col min="3561" max="3561" width="4.1796875" style="15" bestFit="1" customWidth="1"/>
    <col min="3562" max="3562" width="4.26953125" style="15" bestFit="1" customWidth="1"/>
    <col min="3563" max="3563" width="9.54296875" style="15" bestFit="1" customWidth="1"/>
    <col min="3564" max="3564" width="8.7265625" style="15"/>
    <col min="3565" max="3565" width="9.54296875" style="15" bestFit="1" customWidth="1"/>
    <col min="3566" max="3567" width="8.7265625" style="15"/>
    <col min="3568" max="3568" width="9.54296875" style="15" bestFit="1" customWidth="1"/>
    <col min="3569" max="3571" width="8.7265625" style="15"/>
    <col min="3572" max="3572" width="9.54296875" style="15" bestFit="1" customWidth="1"/>
    <col min="3573" max="3576" width="8.7265625" style="15"/>
    <col min="3577" max="3577" width="9.54296875" style="15" bestFit="1" customWidth="1"/>
    <col min="3578" max="3578" width="8.7265625" style="15"/>
    <col min="3579" max="3579" width="11.1796875" style="15" bestFit="1" customWidth="1"/>
    <col min="3580" max="3581" width="12.7265625" style="15" bestFit="1" customWidth="1"/>
    <col min="3582" max="3584" width="8.7265625" style="15"/>
    <col min="3585" max="3585" width="11.1796875" style="15" bestFit="1" customWidth="1"/>
    <col min="3586" max="3586" width="8.7265625" style="15"/>
    <col min="3587" max="3587" width="9" style="15" bestFit="1" customWidth="1"/>
    <col min="3588" max="3588" width="10.1796875" style="15" bestFit="1" customWidth="1"/>
    <col min="3589" max="3589" width="8.7265625" style="15"/>
    <col min="3590" max="3590" width="9.54296875" style="15" bestFit="1" customWidth="1"/>
    <col min="3591" max="3591" width="8.7265625" style="15"/>
    <col min="3592" max="3592" width="9.54296875" style="15" bestFit="1" customWidth="1"/>
    <col min="3593" max="3815" width="8.7265625" style="15"/>
    <col min="3816" max="3816" width="19.453125" style="15" bestFit="1" customWidth="1"/>
    <col min="3817" max="3817" width="4.1796875" style="15" bestFit="1" customWidth="1"/>
    <col min="3818" max="3818" width="4.26953125" style="15" bestFit="1" customWidth="1"/>
    <col min="3819" max="3819" width="9.54296875" style="15" bestFit="1" customWidth="1"/>
    <col min="3820" max="3820" width="8.7265625" style="15"/>
    <col min="3821" max="3821" width="9.54296875" style="15" bestFit="1" customWidth="1"/>
    <col min="3822" max="3823" width="8.7265625" style="15"/>
    <col min="3824" max="3824" width="9.54296875" style="15" bestFit="1" customWidth="1"/>
    <col min="3825" max="3827" width="8.7265625" style="15"/>
    <col min="3828" max="3828" width="9.54296875" style="15" bestFit="1" customWidth="1"/>
    <col min="3829" max="3832" width="8.7265625" style="15"/>
    <col min="3833" max="3833" width="9.54296875" style="15" bestFit="1" customWidth="1"/>
    <col min="3834" max="3834" width="8.7265625" style="15"/>
    <col min="3835" max="3835" width="11.1796875" style="15" bestFit="1" customWidth="1"/>
    <col min="3836" max="3837" width="12.7265625" style="15" bestFit="1" customWidth="1"/>
    <col min="3838" max="3840" width="8.7265625" style="15"/>
    <col min="3841" max="3841" width="11.1796875" style="15" bestFit="1" customWidth="1"/>
    <col min="3842" max="3842" width="8.7265625" style="15"/>
    <col min="3843" max="3843" width="9" style="15" bestFit="1" customWidth="1"/>
    <col min="3844" max="3844" width="10.1796875" style="15" bestFit="1" customWidth="1"/>
    <col min="3845" max="3845" width="8.7265625" style="15"/>
    <col min="3846" max="3846" width="9.54296875" style="15" bestFit="1" customWidth="1"/>
    <col min="3847" max="3847" width="8.7265625" style="15"/>
    <col min="3848" max="3848" width="9.54296875" style="15" bestFit="1" customWidth="1"/>
    <col min="3849" max="4071" width="8.7265625" style="15"/>
    <col min="4072" max="4072" width="19.453125" style="15" bestFit="1" customWidth="1"/>
    <col min="4073" max="4073" width="4.1796875" style="15" bestFit="1" customWidth="1"/>
    <col min="4074" max="4074" width="4.26953125" style="15" bestFit="1" customWidth="1"/>
    <col min="4075" max="4075" width="9.54296875" style="15" bestFit="1" customWidth="1"/>
    <col min="4076" max="4076" width="8.7265625" style="15"/>
    <col min="4077" max="4077" width="9.54296875" style="15" bestFit="1" customWidth="1"/>
    <col min="4078" max="4079" width="8.7265625" style="15"/>
    <col min="4080" max="4080" width="9.54296875" style="15" bestFit="1" customWidth="1"/>
    <col min="4081" max="4083" width="8.7265625" style="15"/>
    <col min="4084" max="4084" width="9.54296875" style="15" bestFit="1" customWidth="1"/>
    <col min="4085" max="4088" width="8.7265625" style="15"/>
    <col min="4089" max="4089" width="9.54296875" style="15" bestFit="1" customWidth="1"/>
    <col min="4090" max="4090" width="8.7265625" style="15"/>
    <col min="4091" max="4091" width="11.1796875" style="15" bestFit="1" customWidth="1"/>
    <col min="4092" max="4093" width="12.7265625" style="15" bestFit="1" customWidth="1"/>
    <col min="4094" max="4096" width="8.7265625" style="15"/>
    <col min="4097" max="4097" width="11.1796875" style="15" bestFit="1" customWidth="1"/>
    <col min="4098" max="4098" width="8.7265625" style="15"/>
    <col min="4099" max="4099" width="9" style="15" bestFit="1" customWidth="1"/>
    <col min="4100" max="4100" width="10.1796875" style="15" bestFit="1" customWidth="1"/>
    <col min="4101" max="4101" width="8.7265625" style="15"/>
    <col min="4102" max="4102" width="9.54296875" style="15" bestFit="1" customWidth="1"/>
    <col min="4103" max="4103" width="8.7265625" style="15"/>
    <col min="4104" max="4104" width="9.54296875" style="15" bestFit="1" customWidth="1"/>
    <col min="4105" max="4327" width="8.7265625" style="15"/>
    <col min="4328" max="4328" width="19.453125" style="15" bestFit="1" customWidth="1"/>
    <col min="4329" max="4329" width="4.1796875" style="15" bestFit="1" customWidth="1"/>
    <col min="4330" max="4330" width="4.26953125" style="15" bestFit="1" customWidth="1"/>
    <col min="4331" max="4331" width="9.54296875" style="15" bestFit="1" customWidth="1"/>
    <col min="4332" max="4332" width="8.7265625" style="15"/>
    <col min="4333" max="4333" width="9.54296875" style="15" bestFit="1" customWidth="1"/>
    <col min="4334" max="4335" width="8.7265625" style="15"/>
    <col min="4336" max="4336" width="9.54296875" style="15" bestFit="1" customWidth="1"/>
    <col min="4337" max="4339" width="8.7265625" style="15"/>
    <col min="4340" max="4340" width="9.54296875" style="15" bestFit="1" customWidth="1"/>
    <col min="4341" max="4344" width="8.7265625" style="15"/>
    <col min="4345" max="4345" width="9.54296875" style="15" bestFit="1" customWidth="1"/>
    <col min="4346" max="4346" width="8.7265625" style="15"/>
    <col min="4347" max="4347" width="11.1796875" style="15" bestFit="1" customWidth="1"/>
    <col min="4348" max="4349" width="12.7265625" style="15" bestFit="1" customWidth="1"/>
    <col min="4350" max="4352" width="8.7265625" style="15"/>
    <col min="4353" max="4353" width="11.1796875" style="15" bestFit="1" customWidth="1"/>
    <col min="4354" max="4354" width="8.7265625" style="15"/>
    <col min="4355" max="4355" width="9" style="15" bestFit="1" customWidth="1"/>
    <col min="4356" max="4356" width="10.1796875" style="15" bestFit="1" customWidth="1"/>
    <col min="4357" max="4357" width="8.7265625" style="15"/>
    <col min="4358" max="4358" width="9.54296875" style="15" bestFit="1" customWidth="1"/>
    <col min="4359" max="4359" width="8.7265625" style="15"/>
    <col min="4360" max="4360" width="9.54296875" style="15" bestFit="1" customWidth="1"/>
    <col min="4361" max="4583" width="8.7265625" style="15"/>
    <col min="4584" max="4584" width="19.453125" style="15" bestFit="1" customWidth="1"/>
    <col min="4585" max="4585" width="4.1796875" style="15" bestFit="1" customWidth="1"/>
    <col min="4586" max="4586" width="4.26953125" style="15" bestFit="1" customWidth="1"/>
    <col min="4587" max="4587" width="9.54296875" style="15" bestFit="1" customWidth="1"/>
    <col min="4588" max="4588" width="8.7265625" style="15"/>
    <col min="4589" max="4589" width="9.54296875" style="15" bestFit="1" customWidth="1"/>
    <col min="4590" max="4591" width="8.7265625" style="15"/>
    <col min="4592" max="4592" width="9.54296875" style="15" bestFit="1" customWidth="1"/>
    <col min="4593" max="4595" width="8.7265625" style="15"/>
    <col min="4596" max="4596" width="9.54296875" style="15" bestFit="1" customWidth="1"/>
    <col min="4597" max="4600" width="8.7265625" style="15"/>
    <col min="4601" max="4601" width="9.54296875" style="15" bestFit="1" customWidth="1"/>
    <col min="4602" max="4602" width="8.7265625" style="15"/>
    <col min="4603" max="4603" width="11.1796875" style="15" bestFit="1" customWidth="1"/>
    <col min="4604" max="4605" width="12.7265625" style="15" bestFit="1" customWidth="1"/>
    <col min="4606" max="4608" width="8.7265625" style="15"/>
    <col min="4609" max="4609" width="11.1796875" style="15" bestFit="1" customWidth="1"/>
    <col min="4610" max="4610" width="8.7265625" style="15"/>
    <col min="4611" max="4611" width="9" style="15" bestFit="1" customWidth="1"/>
    <col min="4612" max="4612" width="10.1796875" style="15" bestFit="1" customWidth="1"/>
    <col min="4613" max="4613" width="8.7265625" style="15"/>
    <col min="4614" max="4614" width="9.54296875" style="15" bestFit="1" customWidth="1"/>
    <col min="4615" max="4615" width="8.7265625" style="15"/>
    <col min="4616" max="4616" width="9.54296875" style="15" bestFit="1" customWidth="1"/>
    <col min="4617" max="4839" width="8.7265625" style="15"/>
    <col min="4840" max="4840" width="19.453125" style="15" bestFit="1" customWidth="1"/>
    <col min="4841" max="4841" width="4.1796875" style="15" bestFit="1" customWidth="1"/>
    <col min="4842" max="4842" width="4.26953125" style="15" bestFit="1" customWidth="1"/>
    <col min="4843" max="4843" width="9.54296875" style="15" bestFit="1" customWidth="1"/>
    <col min="4844" max="4844" width="8.7265625" style="15"/>
    <col min="4845" max="4845" width="9.54296875" style="15" bestFit="1" customWidth="1"/>
    <col min="4846" max="4847" width="8.7265625" style="15"/>
    <col min="4848" max="4848" width="9.54296875" style="15" bestFit="1" customWidth="1"/>
    <col min="4849" max="4851" width="8.7265625" style="15"/>
    <col min="4852" max="4852" width="9.54296875" style="15" bestFit="1" customWidth="1"/>
    <col min="4853" max="4856" width="8.7265625" style="15"/>
    <col min="4857" max="4857" width="9.54296875" style="15" bestFit="1" customWidth="1"/>
    <col min="4858" max="4858" width="8.7265625" style="15"/>
    <col min="4859" max="4859" width="11.1796875" style="15" bestFit="1" customWidth="1"/>
    <col min="4860" max="4861" width="12.7265625" style="15" bestFit="1" customWidth="1"/>
    <col min="4862" max="4864" width="8.7265625" style="15"/>
    <col min="4865" max="4865" width="11.1796875" style="15" bestFit="1" customWidth="1"/>
    <col min="4866" max="4866" width="8.7265625" style="15"/>
    <col min="4867" max="4867" width="9" style="15" bestFit="1" customWidth="1"/>
    <col min="4868" max="4868" width="10.1796875" style="15" bestFit="1" customWidth="1"/>
    <col min="4869" max="4869" width="8.7265625" style="15"/>
    <col min="4870" max="4870" width="9.54296875" style="15" bestFit="1" customWidth="1"/>
    <col min="4871" max="4871" width="8.7265625" style="15"/>
    <col min="4872" max="4872" width="9.54296875" style="15" bestFit="1" customWidth="1"/>
    <col min="4873" max="5095" width="8.7265625" style="15"/>
    <col min="5096" max="5096" width="19.453125" style="15" bestFit="1" customWidth="1"/>
    <col min="5097" max="5097" width="4.1796875" style="15" bestFit="1" customWidth="1"/>
    <col min="5098" max="5098" width="4.26953125" style="15" bestFit="1" customWidth="1"/>
    <col min="5099" max="5099" width="9.54296875" style="15" bestFit="1" customWidth="1"/>
    <col min="5100" max="5100" width="8.7265625" style="15"/>
    <col min="5101" max="5101" width="9.54296875" style="15" bestFit="1" customWidth="1"/>
    <col min="5102" max="5103" width="8.7265625" style="15"/>
    <col min="5104" max="5104" width="9.54296875" style="15" bestFit="1" customWidth="1"/>
    <col min="5105" max="5107" width="8.7265625" style="15"/>
    <col min="5108" max="5108" width="9.54296875" style="15" bestFit="1" customWidth="1"/>
    <col min="5109" max="5112" width="8.7265625" style="15"/>
    <col min="5113" max="5113" width="9.54296875" style="15" bestFit="1" customWidth="1"/>
    <col min="5114" max="5114" width="8.7265625" style="15"/>
    <col min="5115" max="5115" width="11.1796875" style="15" bestFit="1" customWidth="1"/>
    <col min="5116" max="5117" width="12.7265625" style="15" bestFit="1" customWidth="1"/>
    <col min="5118" max="5120" width="8.7265625" style="15"/>
    <col min="5121" max="5121" width="11.1796875" style="15" bestFit="1" customWidth="1"/>
    <col min="5122" max="5122" width="8.7265625" style="15"/>
    <col min="5123" max="5123" width="9" style="15" bestFit="1" customWidth="1"/>
    <col min="5124" max="5124" width="10.1796875" style="15" bestFit="1" customWidth="1"/>
    <col min="5125" max="5125" width="8.7265625" style="15"/>
    <col min="5126" max="5126" width="9.54296875" style="15" bestFit="1" customWidth="1"/>
    <col min="5127" max="5127" width="8.7265625" style="15"/>
    <col min="5128" max="5128" width="9.54296875" style="15" bestFit="1" customWidth="1"/>
    <col min="5129" max="5351" width="8.7265625" style="15"/>
    <col min="5352" max="5352" width="19.453125" style="15" bestFit="1" customWidth="1"/>
    <col min="5353" max="5353" width="4.1796875" style="15" bestFit="1" customWidth="1"/>
    <col min="5354" max="5354" width="4.26953125" style="15" bestFit="1" customWidth="1"/>
    <col min="5355" max="5355" width="9.54296875" style="15" bestFit="1" customWidth="1"/>
    <col min="5356" max="5356" width="8.7265625" style="15"/>
    <col min="5357" max="5357" width="9.54296875" style="15" bestFit="1" customWidth="1"/>
    <col min="5358" max="5359" width="8.7265625" style="15"/>
    <col min="5360" max="5360" width="9.54296875" style="15" bestFit="1" customWidth="1"/>
    <col min="5361" max="5363" width="8.7265625" style="15"/>
    <col min="5364" max="5364" width="9.54296875" style="15" bestFit="1" customWidth="1"/>
    <col min="5365" max="5368" width="8.7265625" style="15"/>
    <col min="5369" max="5369" width="9.54296875" style="15" bestFit="1" customWidth="1"/>
    <col min="5370" max="5370" width="8.7265625" style="15"/>
    <col min="5371" max="5371" width="11.1796875" style="15" bestFit="1" customWidth="1"/>
    <col min="5372" max="5373" width="12.7265625" style="15" bestFit="1" customWidth="1"/>
    <col min="5374" max="5376" width="8.7265625" style="15"/>
    <col min="5377" max="5377" width="11.1796875" style="15" bestFit="1" customWidth="1"/>
    <col min="5378" max="5378" width="8.7265625" style="15"/>
    <col min="5379" max="5379" width="9" style="15" bestFit="1" customWidth="1"/>
    <col min="5380" max="5380" width="10.1796875" style="15" bestFit="1" customWidth="1"/>
    <col min="5381" max="5381" width="8.7265625" style="15"/>
    <col min="5382" max="5382" width="9.54296875" style="15" bestFit="1" customWidth="1"/>
    <col min="5383" max="5383" width="8.7265625" style="15"/>
    <col min="5384" max="5384" width="9.54296875" style="15" bestFit="1" customWidth="1"/>
    <col min="5385" max="5607" width="8.7265625" style="15"/>
    <col min="5608" max="5608" width="19.453125" style="15" bestFit="1" customWidth="1"/>
    <col min="5609" max="5609" width="4.1796875" style="15" bestFit="1" customWidth="1"/>
    <col min="5610" max="5610" width="4.26953125" style="15" bestFit="1" customWidth="1"/>
    <col min="5611" max="5611" width="9.54296875" style="15" bestFit="1" customWidth="1"/>
    <col min="5612" max="5612" width="8.7265625" style="15"/>
    <col min="5613" max="5613" width="9.54296875" style="15" bestFit="1" customWidth="1"/>
    <col min="5614" max="5615" width="8.7265625" style="15"/>
    <col min="5616" max="5616" width="9.54296875" style="15" bestFit="1" customWidth="1"/>
    <col min="5617" max="5619" width="8.7265625" style="15"/>
    <col min="5620" max="5620" width="9.54296875" style="15" bestFit="1" customWidth="1"/>
    <col min="5621" max="5624" width="8.7265625" style="15"/>
    <col min="5625" max="5625" width="9.54296875" style="15" bestFit="1" customWidth="1"/>
    <col min="5626" max="5626" width="8.7265625" style="15"/>
    <col min="5627" max="5627" width="11.1796875" style="15" bestFit="1" customWidth="1"/>
    <col min="5628" max="5629" width="12.7265625" style="15" bestFit="1" customWidth="1"/>
    <col min="5630" max="5632" width="8.7265625" style="15"/>
    <col min="5633" max="5633" width="11.1796875" style="15" bestFit="1" customWidth="1"/>
    <col min="5634" max="5634" width="8.7265625" style="15"/>
    <col min="5635" max="5635" width="9" style="15" bestFit="1" customWidth="1"/>
    <col min="5636" max="5636" width="10.1796875" style="15" bestFit="1" customWidth="1"/>
    <col min="5637" max="5637" width="8.7265625" style="15"/>
    <col min="5638" max="5638" width="9.54296875" style="15" bestFit="1" customWidth="1"/>
    <col min="5639" max="5639" width="8.7265625" style="15"/>
    <col min="5640" max="5640" width="9.54296875" style="15" bestFit="1" customWidth="1"/>
    <col min="5641" max="5863" width="8.7265625" style="15"/>
    <col min="5864" max="5864" width="19.453125" style="15" bestFit="1" customWidth="1"/>
    <col min="5865" max="5865" width="4.1796875" style="15" bestFit="1" customWidth="1"/>
    <col min="5866" max="5866" width="4.26953125" style="15" bestFit="1" customWidth="1"/>
    <col min="5867" max="5867" width="9.54296875" style="15" bestFit="1" customWidth="1"/>
    <col min="5868" max="5868" width="8.7265625" style="15"/>
    <col min="5869" max="5869" width="9.54296875" style="15" bestFit="1" customWidth="1"/>
    <col min="5870" max="5871" width="8.7265625" style="15"/>
    <col min="5872" max="5872" width="9.54296875" style="15" bestFit="1" customWidth="1"/>
    <col min="5873" max="5875" width="8.7265625" style="15"/>
    <col min="5876" max="5876" width="9.54296875" style="15" bestFit="1" customWidth="1"/>
    <col min="5877" max="5880" width="8.7265625" style="15"/>
    <col min="5881" max="5881" width="9.54296875" style="15" bestFit="1" customWidth="1"/>
    <col min="5882" max="5882" width="8.7265625" style="15"/>
    <col min="5883" max="5883" width="11.1796875" style="15" bestFit="1" customWidth="1"/>
    <col min="5884" max="5885" width="12.7265625" style="15" bestFit="1" customWidth="1"/>
    <col min="5886" max="5888" width="8.7265625" style="15"/>
    <col min="5889" max="5889" width="11.1796875" style="15" bestFit="1" customWidth="1"/>
    <col min="5890" max="5890" width="8.7265625" style="15"/>
    <col min="5891" max="5891" width="9" style="15" bestFit="1" customWidth="1"/>
    <col min="5892" max="5892" width="10.1796875" style="15" bestFit="1" customWidth="1"/>
    <col min="5893" max="5893" width="8.7265625" style="15"/>
    <col min="5894" max="5894" width="9.54296875" style="15" bestFit="1" customWidth="1"/>
    <col min="5895" max="5895" width="8.7265625" style="15"/>
    <col min="5896" max="5896" width="9.54296875" style="15" bestFit="1" customWidth="1"/>
    <col min="5897" max="6119" width="8.7265625" style="15"/>
    <col min="6120" max="6120" width="19.453125" style="15" bestFit="1" customWidth="1"/>
    <col min="6121" max="6121" width="4.1796875" style="15" bestFit="1" customWidth="1"/>
    <col min="6122" max="6122" width="4.26953125" style="15" bestFit="1" customWidth="1"/>
    <col min="6123" max="6123" width="9.54296875" style="15" bestFit="1" customWidth="1"/>
    <col min="6124" max="6124" width="8.7265625" style="15"/>
    <col min="6125" max="6125" width="9.54296875" style="15" bestFit="1" customWidth="1"/>
    <col min="6126" max="6127" width="8.7265625" style="15"/>
    <col min="6128" max="6128" width="9.54296875" style="15" bestFit="1" customWidth="1"/>
    <col min="6129" max="6131" width="8.7265625" style="15"/>
    <col min="6132" max="6132" width="9.54296875" style="15" bestFit="1" customWidth="1"/>
    <col min="6133" max="6136" width="8.7265625" style="15"/>
    <col min="6137" max="6137" width="9.54296875" style="15" bestFit="1" customWidth="1"/>
    <col min="6138" max="6138" width="8.7265625" style="15"/>
    <col min="6139" max="6139" width="11.1796875" style="15" bestFit="1" customWidth="1"/>
    <col min="6140" max="6141" width="12.7265625" style="15" bestFit="1" customWidth="1"/>
    <col min="6142" max="6144" width="8.7265625" style="15"/>
    <col min="6145" max="6145" width="11.1796875" style="15" bestFit="1" customWidth="1"/>
    <col min="6146" max="6146" width="8.7265625" style="15"/>
    <col min="6147" max="6147" width="9" style="15" bestFit="1" customWidth="1"/>
    <col min="6148" max="6148" width="10.1796875" style="15" bestFit="1" customWidth="1"/>
    <col min="6149" max="6149" width="8.7265625" style="15"/>
    <col min="6150" max="6150" width="9.54296875" style="15" bestFit="1" customWidth="1"/>
    <col min="6151" max="6151" width="8.7265625" style="15"/>
    <col min="6152" max="6152" width="9.54296875" style="15" bestFit="1" customWidth="1"/>
    <col min="6153" max="6375" width="8.7265625" style="15"/>
    <col min="6376" max="6376" width="19.453125" style="15" bestFit="1" customWidth="1"/>
    <col min="6377" max="6377" width="4.1796875" style="15" bestFit="1" customWidth="1"/>
    <col min="6378" max="6378" width="4.26953125" style="15" bestFit="1" customWidth="1"/>
    <col min="6379" max="6379" width="9.54296875" style="15" bestFit="1" customWidth="1"/>
    <col min="6380" max="6380" width="8.7265625" style="15"/>
    <col min="6381" max="6381" width="9.54296875" style="15" bestFit="1" customWidth="1"/>
    <col min="6382" max="6383" width="8.7265625" style="15"/>
    <col min="6384" max="6384" width="9.54296875" style="15" bestFit="1" customWidth="1"/>
    <col min="6385" max="6387" width="8.7265625" style="15"/>
    <col min="6388" max="6388" width="9.54296875" style="15" bestFit="1" customWidth="1"/>
    <col min="6389" max="6392" width="8.7265625" style="15"/>
    <col min="6393" max="6393" width="9.54296875" style="15" bestFit="1" customWidth="1"/>
    <col min="6394" max="6394" width="8.7265625" style="15"/>
    <col min="6395" max="6395" width="11.1796875" style="15" bestFit="1" customWidth="1"/>
    <col min="6396" max="6397" width="12.7265625" style="15" bestFit="1" customWidth="1"/>
    <col min="6398" max="6400" width="8.7265625" style="15"/>
    <col min="6401" max="6401" width="11.1796875" style="15" bestFit="1" customWidth="1"/>
    <col min="6402" max="6402" width="8.7265625" style="15"/>
    <col min="6403" max="6403" width="9" style="15" bestFit="1" customWidth="1"/>
    <col min="6404" max="6404" width="10.1796875" style="15" bestFit="1" customWidth="1"/>
    <col min="6405" max="6405" width="8.7265625" style="15"/>
    <col min="6406" max="6406" width="9.54296875" style="15" bestFit="1" customWidth="1"/>
    <col min="6407" max="6407" width="8.7265625" style="15"/>
    <col min="6408" max="6408" width="9.54296875" style="15" bestFit="1" customWidth="1"/>
    <col min="6409" max="6631" width="8.7265625" style="15"/>
    <col min="6632" max="6632" width="19.453125" style="15" bestFit="1" customWidth="1"/>
    <col min="6633" max="6633" width="4.1796875" style="15" bestFit="1" customWidth="1"/>
    <col min="6634" max="6634" width="4.26953125" style="15" bestFit="1" customWidth="1"/>
    <col min="6635" max="6635" width="9.54296875" style="15" bestFit="1" customWidth="1"/>
    <col min="6636" max="6636" width="8.7265625" style="15"/>
    <col min="6637" max="6637" width="9.54296875" style="15" bestFit="1" customWidth="1"/>
    <col min="6638" max="6639" width="8.7265625" style="15"/>
    <col min="6640" max="6640" width="9.54296875" style="15" bestFit="1" customWidth="1"/>
    <col min="6641" max="6643" width="8.7265625" style="15"/>
    <col min="6644" max="6644" width="9.54296875" style="15" bestFit="1" customWidth="1"/>
    <col min="6645" max="6648" width="8.7265625" style="15"/>
    <col min="6649" max="6649" width="9.54296875" style="15" bestFit="1" customWidth="1"/>
    <col min="6650" max="6650" width="8.7265625" style="15"/>
    <col min="6651" max="6651" width="11.1796875" style="15" bestFit="1" customWidth="1"/>
    <col min="6652" max="6653" width="12.7265625" style="15" bestFit="1" customWidth="1"/>
    <col min="6654" max="6656" width="8.7265625" style="15"/>
    <col min="6657" max="6657" width="11.1796875" style="15" bestFit="1" customWidth="1"/>
    <col min="6658" max="6658" width="8.7265625" style="15"/>
    <col min="6659" max="6659" width="9" style="15" bestFit="1" customWidth="1"/>
    <col min="6660" max="6660" width="10.1796875" style="15" bestFit="1" customWidth="1"/>
    <col min="6661" max="6661" width="8.7265625" style="15"/>
    <col min="6662" max="6662" width="9.54296875" style="15" bestFit="1" customWidth="1"/>
    <col min="6663" max="6663" width="8.7265625" style="15"/>
    <col min="6664" max="6664" width="9.54296875" style="15" bestFit="1" customWidth="1"/>
    <col min="6665" max="6887" width="8.7265625" style="15"/>
    <col min="6888" max="6888" width="19.453125" style="15" bestFit="1" customWidth="1"/>
    <col min="6889" max="6889" width="4.1796875" style="15" bestFit="1" customWidth="1"/>
    <col min="6890" max="6890" width="4.26953125" style="15" bestFit="1" customWidth="1"/>
    <col min="6891" max="6891" width="9.54296875" style="15" bestFit="1" customWidth="1"/>
    <col min="6892" max="6892" width="8.7265625" style="15"/>
    <col min="6893" max="6893" width="9.54296875" style="15" bestFit="1" customWidth="1"/>
    <col min="6894" max="6895" width="8.7265625" style="15"/>
    <col min="6896" max="6896" width="9.54296875" style="15" bestFit="1" customWidth="1"/>
    <col min="6897" max="6899" width="8.7265625" style="15"/>
    <col min="6900" max="6900" width="9.54296875" style="15" bestFit="1" customWidth="1"/>
    <col min="6901" max="6904" width="8.7265625" style="15"/>
    <col min="6905" max="6905" width="9.54296875" style="15" bestFit="1" customWidth="1"/>
    <col min="6906" max="6906" width="8.7265625" style="15"/>
    <col min="6907" max="6907" width="11.1796875" style="15" bestFit="1" customWidth="1"/>
    <col min="6908" max="6909" width="12.7265625" style="15" bestFit="1" customWidth="1"/>
    <col min="6910" max="6912" width="8.7265625" style="15"/>
    <col min="6913" max="6913" width="11.1796875" style="15" bestFit="1" customWidth="1"/>
    <col min="6914" max="6914" width="8.7265625" style="15"/>
    <col min="6915" max="6915" width="9" style="15" bestFit="1" customWidth="1"/>
    <col min="6916" max="6916" width="10.1796875" style="15" bestFit="1" customWidth="1"/>
    <col min="6917" max="6917" width="8.7265625" style="15"/>
    <col min="6918" max="6918" width="9.54296875" style="15" bestFit="1" customWidth="1"/>
    <col min="6919" max="6919" width="8.7265625" style="15"/>
    <col min="6920" max="6920" width="9.54296875" style="15" bestFit="1" customWidth="1"/>
    <col min="6921" max="7143" width="8.7265625" style="15"/>
    <col min="7144" max="7144" width="19.453125" style="15" bestFit="1" customWidth="1"/>
    <col min="7145" max="7145" width="4.1796875" style="15" bestFit="1" customWidth="1"/>
    <col min="7146" max="7146" width="4.26953125" style="15" bestFit="1" customWidth="1"/>
    <col min="7147" max="7147" width="9.54296875" style="15" bestFit="1" customWidth="1"/>
    <col min="7148" max="7148" width="8.7265625" style="15"/>
    <col min="7149" max="7149" width="9.54296875" style="15" bestFit="1" customWidth="1"/>
    <col min="7150" max="7151" width="8.7265625" style="15"/>
    <col min="7152" max="7152" width="9.54296875" style="15" bestFit="1" customWidth="1"/>
    <col min="7153" max="7155" width="8.7265625" style="15"/>
    <col min="7156" max="7156" width="9.54296875" style="15" bestFit="1" customWidth="1"/>
    <col min="7157" max="7160" width="8.7265625" style="15"/>
    <col min="7161" max="7161" width="9.54296875" style="15" bestFit="1" customWidth="1"/>
    <col min="7162" max="7162" width="8.7265625" style="15"/>
    <col min="7163" max="7163" width="11.1796875" style="15" bestFit="1" customWidth="1"/>
    <col min="7164" max="7165" width="12.7265625" style="15" bestFit="1" customWidth="1"/>
    <col min="7166" max="7168" width="8.7265625" style="15"/>
    <col min="7169" max="7169" width="11.1796875" style="15" bestFit="1" customWidth="1"/>
    <col min="7170" max="7170" width="8.7265625" style="15"/>
    <col min="7171" max="7171" width="9" style="15" bestFit="1" customWidth="1"/>
    <col min="7172" max="7172" width="10.1796875" style="15" bestFit="1" customWidth="1"/>
    <col min="7173" max="7173" width="8.7265625" style="15"/>
    <col min="7174" max="7174" width="9.54296875" style="15" bestFit="1" customWidth="1"/>
    <col min="7175" max="7175" width="8.7265625" style="15"/>
    <col min="7176" max="7176" width="9.54296875" style="15" bestFit="1" customWidth="1"/>
    <col min="7177" max="7399" width="8.7265625" style="15"/>
    <col min="7400" max="7400" width="19.453125" style="15" bestFit="1" customWidth="1"/>
    <col min="7401" max="7401" width="4.1796875" style="15" bestFit="1" customWidth="1"/>
    <col min="7402" max="7402" width="4.26953125" style="15" bestFit="1" customWidth="1"/>
    <col min="7403" max="7403" width="9.54296875" style="15" bestFit="1" customWidth="1"/>
    <col min="7404" max="7404" width="8.7265625" style="15"/>
    <col min="7405" max="7405" width="9.54296875" style="15" bestFit="1" customWidth="1"/>
    <col min="7406" max="7407" width="8.7265625" style="15"/>
    <col min="7408" max="7408" width="9.54296875" style="15" bestFit="1" customWidth="1"/>
    <col min="7409" max="7411" width="8.7265625" style="15"/>
    <col min="7412" max="7412" width="9.54296875" style="15" bestFit="1" customWidth="1"/>
    <col min="7413" max="7416" width="8.7265625" style="15"/>
    <col min="7417" max="7417" width="9.54296875" style="15" bestFit="1" customWidth="1"/>
    <col min="7418" max="7418" width="8.7265625" style="15"/>
    <col min="7419" max="7419" width="11.1796875" style="15" bestFit="1" customWidth="1"/>
    <col min="7420" max="7421" width="12.7265625" style="15" bestFit="1" customWidth="1"/>
    <col min="7422" max="7424" width="8.7265625" style="15"/>
    <col min="7425" max="7425" width="11.1796875" style="15" bestFit="1" customWidth="1"/>
    <col min="7426" max="7426" width="8.7265625" style="15"/>
    <col min="7427" max="7427" width="9" style="15" bestFit="1" customWidth="1"/>
    <col min="7428" max="7428" width="10.1796875" style="15" bestFit="1" customWidth="1"/>
    <col min="7429" max="7429" width="8.7265625" style="15"/>
    <col min="7430" max="7430" width="9.54296875" style="15" bestFit="1" customWidth="1"/>
    <col min="7431" max="7431" width="8.7265625" style="15"/>
    <col min="7432" max="7432" width="9.54296875" style="15" bestFit="1" customWidth="1"/>
    <col min="7433" max="7655" width="8.7265625" style="15"/>
    <col min="7656" max="7656" width="19.453125" style="15" bestFit="1" customWidth="1"/>
    <col min="7657" max="7657" width="4.1796875" style="15" bestFit="1" customWidth="1"/>
    <col min="7658" max="7658" width="4.26953125" style="15" bestFit="1" customWidth="1"/>
    <col min="7659" max="7659" width="9.54296875" style="15" bestFit="1" customWidth="1"/>
    <col min="7660" max="7660" width="8.7265625" style="15"/>
    <col min="7661" max="7661" width="9.54296875" style="15" bestFit="1" customWidth="1"/>
    <col min="7662" max="7663" width="8.7265625" style="15"/>
    <col min="7664" max="7664" width="9.54296875" style="15" bestFit="1" customWidth="1"/>
    <col min="7665" max="7667" width="8.7265625" style="15"/>
    <col min="7668" max="7668" width="9.54296875" style="15" bestFit="1" customWidth="1"/>
    <col min="7669" max="7672" width="8.7265625" style="15"/>
    <col min="7673" max="7673" width="9.54296875" style="15" bestFit="1" customWidth="1"/>
    <col min="7674" max="7674" width="8.7265625" style="15"/>
    <col min="7675" max="7675" width="11.1796875" style="15" bestFit="1" customWidth="1"/>
    <col min="7676" max="7677" width="12.7265625" style="15" bestFit="1" customWidth="1"/>
    <col min="7678" max="7680" width="8.7265625" style="15"/>
    <col min="7681" max="7681" width="11.1796875" style="15" bestFit="1" customWidth="1"/>
    <col min="7682" max="7682" width="8.7265625" style="15"/>
    <col min="7683" max="7683" width="9" style="15" bestFit="1" customWidth="1"/>
    <col min="7684" max="7684" width="10.1796875" style="15" bestFit="1" customWidth="1"/>
    <col min="7685" max="7685" width="8.7265625" style="15"/>
    <col min="7686" max="7686" width="9.54296875" style="15" bestFit="1" customWidth="1"/>
    <col min="7687" max="7687" width="8.7265625" style="15"/>
    <col min="7688" max="7688" width="9.54296875" style="15" bestFit="1" customWidth="1"/>
    <col min="7689" max="7911" width="8.7265625" style="15"/>
    <col min="7912" max="7912" width="19.453125" style="15" bestFit="1" customWidth="1"/>
    <col min="7913" max="7913" width="4.1796875" style="15" bestFit="1" customWidth="1"/>
    <col min="7914" max="7914" width="4.26953125" style="15" bestFit="1" customWidth="1"/>
    <col min="7915" max="7915" width="9.54296875" style="15" bestFit="1" customWidth="1"/>
    <col min="7916" max="7916" width="8.7265625" style="15"/>
    <col min="7917" max="7917" width="9.54296875" style="15" bestFit="1" customWidth="1"/>
    <col min="7918" max="7919" width="8.7265625" style="15"/>
    <col min="7920" max="7920" width="9.54296875" style="15" bestFit="1" customWidth="1"/>
    <col min="7921" max="7923" width="8.7265625" style="15"/>
    <col min="7924" max="7924" width="9.54296875" style="15" bestFit="1" customWidth="1"/>
    <col min="7925" max="7928" width="8.7265625" style="15"/>
    <col min="7929" max="7929" width="9.54296875" style="15" bestFit="1" customWidth="1"/>
    <col min="7930" max="7930" width="8.7265625" style="15"/>
    <col min="7931" max="7931" width="11.1796875" style="15" bestFit="1" customWidth="1"/>
    <col min="7932" max="7933" width="12.7265625" style="15" bestFit="1" customWidth="1"/>
    <col min="7934" max="7936" width="8.7265625" style="15"/>
    <col min="7937" max="7937" width="11.1796875" style="15" bestFit="1" customWidth="1"/>
    <col min="7938" max="7938" width="8.7265625" style="15"/>
    <col min="7939" max="7939" width="9" style="15" bestFit="1" customWidth="1"/>
    <col min="7940" max="7940" width="10.1796875" style="15" bestFit="1" customWidth="1"/>
    <col min="7941" max="7941" width="8.7265625" style="15"/>
    <col min="7942" max="7942" width="9.54296875" style="15" bestFit="1" customWidth="1"/>
    <col min="7943" max="7943" width="8.7265625" style="15"/>
    <col min="7944" max="7944" width="9.54296875" style="15" bestFit="1" customWidth="1"/>
    <col min="7945" max="8167" width="8.7265625" style="15"/>
    <col min="8168" max="8168" width="19.453125" style="15" bestFit="1" customWidth="1"/>
    <col min="8169" max="8169" width="4.1796875" style="15" bestFit="1" customWidth="1"/>
    <col min="8170" max="8170" width="4.26953125" style="15" bestFit="1" customWidth="1"/>
    <col min="8171" max="8171" width="9.54296875" style="15" bestFit="1" customWidth="1"/>
    <col min="8172" max="8172" width="8.7265625" style="15"/>
    <col min="8173" max="8173" width="9.54296875" style="15" bestFit="1" customWidth="1"/>
    <col min="8174" max="8175" width="8.7265625" style="15"/>
    <col min="8176" max="8176" width="9.54296875" style="15" bestFit="1" customWidth="1"/>
    <col min="8177" max="8179" width="8.7265625" style="15"/>
    <col min="8180" max="8180" width="9.54296875" style="15" bestFit="1" customWidth="1"/>
    <col min="8181" max="8184" width="8.7265625" style="15"/>
    <col min="8185" max="8185" width="9.54296875" style="15" bestFit="1" customWidth="1"/>
    <col min="8186" max="8186" width="8.7265625" style="15"/>
    <col min="8187" max="8187" width="11.1796875" style="15" bestFit="1" customWidth="1"/>
    <col min="8188" max="8189" width="12.7265625" style="15" bestFit="1" customWidth="1"/>
    <col min="8190" max="8192" width="8.7265625" style="15"/>
    <col min="8193" max="8193" width="11.1796875" style="15" bestFit="1" customWidth="1"/>
    <col min="8194" max="8194" width="8.7265625" style="15"/>
    <col min="8195" max="8195" width="9" style="15" bestFit="1" customWidth="1"/>
    <col min="8196" max="8196" width="10.1796875" style="15" bestFit="1" customWidth="1"/>
    <col min="8197" max="8197" width="8.7265625" style="15"/>
    <col min="8198" max="8198" width="9.54296875" style="15" bestFit="1" customWidth="1"/>
    <col min="8199" max="8199" width="8.7265625" style="15"/>
    <col min="8200" max="8200" width="9.54296875" style="15" bestFit="1" customWidth="1"/>
    <col min="8201" max="8423" width="8.7265625" style="15"/>
    <col min="8424" max="8424" width="19.453125" style="15" bestFit="1" customWidth="1"/>
    <col min="8425" max="8425" width="4.1796875" style="15" bestFit="1" customWidth="1"/>
    <col min="8426" max="8426" width="4.26953125" style="15" bestFit="1" customWidth="1"/>
    <col min="8427" max="8427" width="9.54296875" style="15" bestFit="1" customWidth="1"/>
    <col min="8428" max="8428" width="8.7265625" style="15"/>
    <col min="8429" max="8429" width="9.54296875" style="15" bestFit="1" customWidth="1"/>
    <col min="8430" max="8431" width="8.7265625" style="15"/>
    <col min="8432" max="8432" width="9.54296875" style="15" bestFit="1" customWidth="1"/>
    <col min="8433" max="8435" width="8.7265625" style="15"/>
    <col min="8436" max="8436" width="9.54296875" style="15" bestFit="1" customWidth="1"/>
    <col min="8437" max="8440" width="8.7265625" style="15"/>
    <col min="8441" max="8441" width="9.54296875" style="15" bestFit="1" customWidth="1"/>
    <col min="8442" max="8442" width="8.7265625" style="15"/>
    <col min="8443" max="8443" width="11.1796875" style="15" bestFit="1" customWidth="1"/>
    <col min="8444" max="8445" width="12.7265625" style="15" bestFit="1" customWidth="1"/>
    <col min="8446" max="8448" width="8.7265625" style="15"/>
    <col min="8449" max="8449" width="11.1796875" style="15" bestFit="1" customWidth="1"/>
    <col min="8450" max="8450" width="8.7265625" style="15"/>
    <col min="8451" max="8451" width="9" style="15" bestFit="1" customWidth="1"/>
    <col min="8452" max="8452" width="10.1796875" style="15" bestFit="1" customWidth="1"/>
    <col min="8453" max="8453" width="8.7265625" style="15"/>
    <col min="8454" max="8454" width="9.54296875" style="15" bestFit="1" customWidth="1"/>
    <col min="8455" max="8455" width="8.7265625" style="15"/>
    <col min="8456" max="8456" width="9.54296875" style="15" bestFit="1" customWidth="1"/>
    <col min="8457" max="8679" width="8.7265625" style="15"/>
    <col min="8680" max="8680" width="19.453125" style="15" bestFit="1" customWidth="1"/>
    <col min="8681" max="8681" width="4.1796875" style="15" bestFit="1" customWidth="1"/>
    <col min="8682" max="8682" width="4.26953125" style="15" bestFit="1" customWidth="1"/>
    <col min="8683" max="8683" width="9.54296875" style="15" bestFit="1" customWidth="1"/>
    <col min="8684" max="8684" width="8.7265625" style="15"/>
    <col min="8685" max="8685" width="9.54296875" style="15" bestFit="1" customWidth="1"/>
    <col min="8686" max="8687" width="8.7265625" style="15"/>
    <col min="8688" max="8688" width="9.54296875" style="15" bestFit="1" customWidth="1"/>
    <col min="8689" max="8691" width="8.7265625" style="15"/>
    <col min="8692" max="8692" width="9.54296875" style="15" bestFit="1" customWidth="1"/>
    <col min="8693" max="8696" width="8.7265625" style="15"/>
    <col min="8697" max="8697" width="9.54296875" style="15" bestFit="1" customWidth="1"/>
    <col min="8698" max="8698" width="8.7265625" style="15"/>
    <col min="8699" max="8699" width="11.1796875" style="15" bestFit="1" customWidth="1"/>
    <col min="8700" max="8701" width="12.7265625" style="15" bestFit="1" customWidth="1"/>
    <col min="8702" max="8704" width="8.7265625" style="15"/>
    <col min="8705" max="8705" width="11.1796875" style="15" bestFit="1" customWidth="1"/>
    <col min="8706" max="8706" width="8.7265625" style="15"/>
    <col min="8707" max="8707" width="9" style="15" bestFit="1" customWidth="1"/>
    <col min="8708" max="8708" width="10.1796875" style="15" bestFit="1" customWidth="1"/>
    <col min="8709" max="8709" width="8.7265625" style="15"/>
    <col min="8710" max="8710" width="9.54296875" style="15" bestFit="1" customWidth="1"/>
    <col min="8711" max="8711" width="8.7265625" style="15"/>
    <col min="8712" max="8712" width="9.54296875" style="15" bestFit="1" customWidth="1"/>
    <col min="8713" max="8935" width="8.7265625" style="15"/>
    <col min="8936" max="8936" width="19.453125" style="15" bestFit="1" customWidth="1"/>
    <col min="8937" max="8937" width="4.1796875" style="15" bestFit="1" customWidth="1"/>
    <col min="8938" max="8938" width="4.26953125" style="15" bestFit="1" customWidth="1"/>
    <col min="8939" max="8939" width="9.54296875" style="15" bestFit="1" customWidth="1"/>
    <col min="8940" max="8940" width="8.7265625" style="15"/>
    <col min="8941" max="8941" width="9.54296875" style="15" bestFit="1" customWidth="1"/>
    <col min="8942" max="8943" width="8.7265625" style="15"/>
    <col min="8944" max="8944" width="9.54296875" style="15" bestFit="1" customWidth="1"/>
    <col min="8945" max="8947" width="8.7265625" style="15"/>
    <col min="8948" max="8948" width="9.54296875" style="15" bestFit="1" customWidth="1"/>
    <col min="8949" max="8952" width="8.7265625" style="15"/>
    <col min="8953" max="8953" width="9.54296875" style="15" bestFit="1" customWidth="1"/>
    <col min="8954" max="8954" width="8.7265625" style="15"/>
    <col min="8955" max="8955" width="11.1796875" style="15" bestFit="1" customWidth="1"/>
    <col min="8956" max="8957" width="12.7265625" style="15" bestFit="1" customWidth="1"/>
    <col min="8958" max="8960" width="8.7265625" style="15"/>
    <col min="8961" max="8961" width="11.1796875" style="15" bestFit="1" customWidth="1"/>
    <col min="8962" max="8962" width="8.7265625" style="15"/>
    <col min="8963" max="8963" width="9" style="15" bestFit="1" customWidth="1"/>
    <col min="8964" max="8964" width="10.1796875" style="15" bestFit="1" customWidth="1"/>
    <col min="8965" max="8965" width="8.7265625" style="15"/>
    <col min="8966" max="8966" width="9.54296875" style="15" bestFit="1" customWidth="1"/>
    <col min="8967" max="8967" width="8.7265625" style="15"/>
    <col min="8968" max="8968" width="9.54296875" style="15" bestFit="1" customWidth="1"/>
    <col min="8969" max="9191" width="8.7265625" style="15"/>
    <col min="9192" max="9192" width="19.453125" style="15" bestFit="1" customWidth="1"/>
    <col min="9193" max="9193" width="4.1796875" style="15" bestFit="1" customWidth="1"/>
    <col min="9194" max="9194" width="4.26953125" style="15" bestFit="1" customWidth="1"/>
    <col min="9195" max="9195" width="9.54296875" style="15" bestFit="1" customWidth="1"/>
    <col min="9196" max="9196" width="8.7265625" style="15"/>
    <col min="9197" max="9197" width="9.54296875" style="15" bestFit="1" customWidth="1"/>
    <col min="9198" max="9199" width="8.7265625" style="15"/>
    <col min="9200" max="9200" width="9.54296875" style="15" bestFit="1" customWidth="1"/>
    <col min="9201" max="9203" width="8.7265625" style="15"/>
    <col min="9204" max="9204" width="9.54296875" style="15" bestFit="1" customWidth="1"/>
    <col min="9205" max="9208" width="8.7265625" style="15"/>
    <col min="9209" max="9209" width="9.54296875" style="15" bestFit="1" customWidth="1"/>
    <col min="9210" max="9210" width="8.7265625" style="15"/>
    <col min="9211" max="9211" width="11.1796875" style="15" bestFit="1" customWidth="1"/>
    <col min="9212" max="9213" width="12.7265625" style="15" bestFit="1" customWidth="1"/>
    <col min="9214" max="9216" width="8.7265625" style="15"/>
    <col min="9217" max="9217" width="11.1796875" style="15" bestFit="1" customWidth="1"/>
    <col min="9218" max="9218" width="8.7265625" style="15"/>
    <col min="9219" max="9219" width="9" style="15" bestFit="1" customWidth="1"/>
    <col min="9220" max="9220" width="10.1796875" style="15" bestFit="1" customWidth="1"/>
    <col min="9221" max="9221" width="8.7265625" style="15"/>
    <col min="9222" max="9222" width="9.54296875" style="15" bestFit="1" customWidth="1"/>
    <col min="9223" max="9223" width="8.7265625" style="15"/>
    <col min="9224" max="9224" width="9.54296875" style="15" bestFit="1" customWidth="1"/>
    <col min="9225" max="9447" width="8.7265625" style="15"/>
    <col min="9448" max="9448" width="19.453125" style="15" bestFit="1" customWidth="1"/>
    <col min="9449" max="9449" width="4.1796875" style="15" bestFit="1" customWidth="1"/>
    <col min="9450" max="9450" width="4.26953125" style="15" bestFit="1" customWidth="1"/>
    <col min="9451" max="9451" width="9.54296875" style="15" bestFit="1" customWidth="1"/>
    <col min="9452" max="9452" width="8.7265625" style="15"/>
    <col min="9453" max="9453" width="9.54296875" style="15" bestFit="1" customWidth="1"/>
    <col min="9454" max="9455" width="8.7265625" style="15"/>
    <col min="9456" max="9456" width="9.54296875" style="15" bestFit="1" customWidth="1"/>
    <col min="9457" max="9459" width="8.7265625" style="15"/>
    <col min="9460" max="9460" width="9.54296875" style="15" bestFit="1" customWidth="1"/>
    <col min="9461" max="9464" width="8.7265625" style="15"/>
    <col min="9465" max="9465" width="9.54296875" style="15" bestFit="1" customWidth="1"/>
    <col min="9466" max="9466" width="8.7265625" style="15"/>
    <col min="9467" max="9467" width="11.1796875" style="15" bestFit="1" customWidth="1"/>
    <col min="9468" max="9469" width="12.7265625" style="15" bestFit="1" customWidth="1"/>
    <col min="9470" max="9472" width="8.7265625" style="15"/>
    <col min="9473" max="9473" width="11.1796875" style="15" bestFit="1" customWidth="1"/>
    <col min="9474" max="9474" width="8.7265625" style="15"/>
    <col min="9475" max="9475" width="9" style="15" bestFit="1" customWidth="1"/>
    <col min="9476" max="9476" width="10.1796875" style="15" bestFit="1" customWidth="1"/>
    <col min="9477" max="9477" width="8.7265625" style="15"/>
    <col min="9478" max="9478" width="9.54296875" style="15" bestFit="1" customWidth="1"/>
    <col min="9479" max="9479" width="8.7265625" style="15"/>
    <col min="9480" max="9480" width="9.54296875" style="15" bestFit="1" customWidth="1"/>
    <col min="9481" max="9703" width="8.7265625" style="15"/>
    <col min="9704" max="9704" width="19.453125" style="15" bestFit="1" customWidth="1"/>
    <col min="9705" max="9705" width="4.1796875" style="15" bestFit="1" customWidth="1"/>
    <col min="9706" max="9706" width="4.26953125" style="15" bestFit="1" customWidth="1"/>
    <col min="9707" max="9707" width="9.54296875" style="15" bestFit="1" customWidth="1"/>
    <col min="9708" max="9708" width="8.7265625" style="15"/>
    <col min="9709" max="9709" width="9.54296875" style="15" bestFit="1" customWidth="1"/>
    <col min="9710" max="9711" width="8.7265625" style="15"/>
    <col min="9712" max="9712" width="9.54296875" style="15" bestFit="1" customWidth="1"/>
    <col min="9713" max="9715" width="8.7265625" style="15"/>
    <col min="9716" max="9716" width="9.54296875" style="15" bestFit="1" customWidth="1"/>
    <col min="9717" max="9720" width="8.7265625" style="15"/>
    <col min="9721" max="9721" width="9.54296875" style="15" bestFit="1" customWidth="1"/>
    <col min="9722" max="9722" width="8.7265625" style="15"/>
    <col min="9723" max="9723" width="11.1796875" style="15" bestFit="1" customWidth="1"/>
    <col min="9724" max="9725" width="12.7265625" style="15" bestFit="1" customWidth="1"/>
    <col min="9726" max="9728" width="8.7265625" style="15"/>
    <col min="9729" max="9729" width="11.1796875" style="15" bestFit="1" customWidth="1"/>
    <col min="9730" max="9730" width="8.7265625" style="15"/>
    <col min="9731" max="9731" width="9" style="15" bestFit="1" customWidth="1"/>
    <col min="9732" max="9732" width="10.1796875" style="15" bestFit="1" customWidth="1"/>
    <col min="9733" max="9733" width="8.7265625" style="15"/>
    <col min="9734" max="9734" width="9.54296875" style="15" bestFit="1" customWidth="1"/>
    <col min="9735" max="9735" width="8.7265625" style="15"/>
    <col min="9736" max="9736" width="9.54296875" style="15" bestFit="1" customWidth="1"/>
    <col min="9737" max="9959" width="8.7265625" style="15"/>
    <col min="9960" max="9960" width="19.453125" style="15" bestFit="1" customWidth="1"/>
    <col min="9961" max="9961" width="4.1796875" style="15" bestFit="1" customWidth="1"/>
    <col min="9962" max="9962" width="4.26953125" style="15" bestFit="1" customWidth="1"/>
    <col min="9963" max="9963" width="9.54296875" style="15" bestFit="1" customWidth="1"/>
    <col min="9964" max="9964" width="8.7265625" style="15"/>
    <col min="9965" max="9965" width="9.54296875" style="15" bestFit="1" customWidth="1"/>
    <col min="9966" max="9967" width="8.7265625" style="15"/>
    <col min="9968" max="9968" width="9.54296875" style="15" bestFit="1" customWidth="1"/>
    <col min="9969" max="9971" width="8.7265625" style="15"/>
    <col min="9972" max="9972" width="9.54296875" style="15" bestFit="1" customWidth="1"/>
    <col min="9973" max="9976" width="8.7265625" style="15"/>
    <col min="9977" max="9977" width="9.54296875" style="15" bestFit="1" customWidth="1"/>
    <col min="9978" max="9978" width="8.7265625" style="15"/>
    <col min="9979" max="9979" width="11.1796875" style="15" bestFit="1" customWidth="1"/>
    <col min="9980" max="9981" width="12.7265625" style="15" bestFit="1" customWidth="1"/>
    <col min="9982" max="9984" width="8.7265625" style="15"/>
    <col min="9985" max="9985" width="11.1796875" style="15" bestFit="1" customWidth="1"/>
    <col min="9986" max="9986" width="8.7265625" style="15"/>
    <col min="9987" max="9987" width="9" style="15" bestFit="1" customWidth="1"/>
    <col min="9988" max="9988" width="10.1796875" style="15" bestFit="1" customWidth="1"/>
    <col min="9989" max="9989" width="8.7265625" style="15"/>
    <col min="9990" max="9990" width="9.54296875" style="15" bestFit="1" customWidth="1"/>
    <col min="9991" max="9991" width="8.7265625" style="15"/>
    <col min="9992" max="9992" width="9.54296875" style="15" bestFit="1" customWidth="1"/>
    <col min="9993" max="10215" width="8.7265625" style="15"/>
    <col min="10216" max="10216" width="19.453125" style="15" bestFit="1" customWidth="1"/>
    <col min="10217" max="10217" width="4.1796875" style="15" bestFit="1" customWidth="1"/>
    <col min="10218" max="10218" width="4.26953125" style="15" bestFit="1" customWidth="1"/>
    <col min="10219" max="10219" width="9.54296875" style="15" bestFit="1" customWidth="1"/>
    <col min="10220" max="10220" width="8.7265625" style="15"/>
    <col min="10221" max="10221" width="9.54296875" style="15" bestFit="1" customWidth="1"/>
    <col min="10222" max="10223" width="8.7265625" style="15"/>
    <col min="10224" max="10224" width="9.54296875" style="15" bestFit="1" customWidth="1"/>
    <col min="10225" max="10227" width="8.7265625" style="15"/>
    <col min="10228" max="10228" width="9.54296875" style="15" bestFit="1" customWidth="1"/>
    <col min="10229" max="10232" width="8.7265625" style="15"/>
    <col min="10233" max="10233" width="9.54296875" style="15" bestFit="1" customWidth="1"/>
    <col min="10234" max="10234" width="8.7265625" style="15"/>
    <col min="10235" max="10235" width="11.1796875" style="15" bestFit="1" customWidth="1"/>
    <col min="10236" max="10237" width="12.7265625" style="15" bestFit="1" customWidth="1"/>
    <col min="10238" max="10240" width="8.7265625" style="15"/>
    <col min="10241" max="10241" width="11.1796875" style="15" bestFit="1" customWidth="1"/>
    <col min="10242" max="10242" width="8.7265625" style="15"/>
    <col min="10243" max="10243" width="9" style="15" bestFit="1" customWidth="1"/>
    <col min="10244" max="10244" width="10.1796875" style="15" bestFit="1" customWidth="1"/>
    <col min="10245" max="10245" width="8.7265625" style="15"/>
    <col min="10246" max="10246" width="9.54296875" style="15" bestFit="1" customWidth="1"/>
    <col min="10247" max="10247" width="8.7265625" style="15"/>
    <col min="10248" max="10248" width="9.54296875" style="15" bestFit="1" customWidth="1"/>
    <col min="10249" max="10471" width="8.7265625" style="15"/>
    <col min="10472" max="10472" width="19.453125" style="15" bestFit="1" customWidth="1"/>
    <col min="10473" max="10473" width="4.1796875" style="15" bestFit="1" customWidth="1"/>
    <col min="10474" max="10474" width="4.26953125" style="15" bestFit="1" customWidth="1"/>
    <col min="10475" max="10475" width="9.54296875" style="15" bestFit="1" customWidth="1"/>
    <col min="10476" max="10476" width="8.7265625" style="15"/>
    <col min="10477" max="10477" width="9.54296875" style="15" bestFit="1" customWidth="1"/>
    <col min="10478" max="10479" width="8.7265625" style="15"/>
    <col min="10480" max="10480" width="9.54296875" style="15" bestFit="1" customWidth="1"/>
    <col min="10481" max="10483" width="8.7265625" style="15"/>
    <col min="10484" max="10484" width="9.54296875" style="15" bestFit="1" customWidth="1"/>
    <col min="10485" max="10488" width="8.7265625" style="15"/>
    <col min="10489" max="10489" width="9.54296875" style="15" bestFit="1" customWidth="1"/>
    <col min="10490" max="10490" width="8.7265625" style="15"/>
    <col min="10491" max="10491" width="11.1796875" style="15" bestFit="1" customWidth="1"/>
    <col min="10492" max="10493" width="12.7265625" style="15" bestFit="1" customWidth="1"/>
    <col min="10494" max="10496" width="8.7265625" style="15"/>
    <col min="10497" max="10497" width="11.1796875" style="15" bestFit="1" customWidth="1"/>
    <col min="10498" max="10498" width="8.7265625" style="15"/>
    <col min="10499" max="10499" width="9" style="15" bestFit="1" customWidth="1"/>
    <col min="10500" max="10500" width="10.1796875" style="15" bestFit="1" customWidth="1"/>
    <col min="10501" max="10501" width="8.7265625" style="15"/>
    <col min="10502" max="10502" width="9.54296875" style="15" bestFit="1" customWidth="1"/>
    <col min="10503" max="10503" width="8.7265625" style="15"/>
    <col min="10504" max="10504" width="9.54296875" style="15" bestFit="1" customWidth="1"/>
    <col min="10505" max="10727" width="8.7265625" style="15"/>
    <col min="10728" max="10728" width="19.453125" style="15" bestFit="1" customWidth="1"/>
    <col min="10729" max="10729" width="4.1796875" style="15" bestFit="1" customWidth="1"/>
    <col min="10730" max="10730" width="4.26953125" style="15" bestFit="1" customWidth="1"/>
    <col min="10731" max="10731" width="9.54296875" style="15" bestFit="1" customWidth="1"/>
    <col min="10732" max="10732" width="8.7265625" style="15"/>
    <col min="10733" max="10733" width="9.54296875" style="15" bestFit="1" customWidth="1"/>
    <col min="10734" max="10735" width="8.7265625" style="15"/>
    <col min="10736" max="10736" width="9.54296875" style="15" bestFit="1" customWidth="1"/>
    <col min="10737" max="10739" width="8.7265625" style="15"/>
    <col min="10740" max="10740" width="9.54296875" style="15" bestFit="1" customWidth="1"/>
    <col min="10741" max="10744" width="8.7265625" style="15"/>
    <col min="10745" max="10745" width="9.54296875" style="15" bestFit="1" customWidth="1"/>
    <col min="10746" max="10746" width="8.7265625" style="15"/>
    <col min="10747" max="10747" width="11.1796875" style="15" bestFit="1" customWidth="1"/>
    <col min="10748" max="10749" width="12.7265625" style="15" bestFit="1" customWidth="1"/>
    <col min="10750" max="10752" width="8.7265625" style="15"/>
    <col min="10753" max="10753" width="11.1796875" style="15" bestFit="1" customWidth="1"/>
    <col min="10754" max="10754" width="8.7265625" style="15"/>
    <col min="10755" max="10755" width="9" style="15" bestFit="1" customWidth="1"/>
    <col min="10756" max="10756" width="10.1796875" style="15" bestFit="1" customWidth="1"/>
    <col min="10757" max="10757" width="8.7265625" style="15"/>
    <col min="10758" max="10758" width="9.54296875" style="15" bestFit="1" customWidth="1"/>
    <col min="10759" max="10759" width="8.7265625" style="15"/>
    <col min="10760" max="10760" width="9.54296875" style="15" bestFit="1" customWidth="1"/>
    <col min="10761" max="10983" width="8.7265625" style="15"/>
    <col min="10984" max="10984" width="19.453125" style="15" bestFit="1" customWidth="1"/>
    <col min="10985" max="10985" width="4.1796875" style="15" bestFit="1" customWidth="1"/>
    <col min="10986" max="10986" width="4.26953125" style="15" bestFit="1" customWidth="1"/>
    <col min="10987" max="10987" width="9.54296875" style="15" bestFit="1" customWidth="1"/>
    <col min="10988" max="10988" width="8.7265625" style="15"/>
    <col min="10989" max="10989" width="9.54296875" style="15" bestFit="1" customWidth="1"/>
    <col min="10990" max="10991" width="8.7265625" style="15"/>
    <col min="10992" max="10992" width="9.54296875" style="15" bestFit="1" customWidth="1"/>
    <col min="10993" max="10995" width="8.7265625" style="15"/>
    <col min="10996" max="10996" width="9.54296875" style="15" bestFit="1" customWidth="1"/>
    <col min="10997" max="11000" width="8.7265625" style="15"/>
    <col min="11001" max="11001" width="9.54296875" style="15" bestFit="1" customWidth="1"/>
    <col min="11002" max="11002" width="8.7265625" style="15"/>
    <col min="11003" max="11003" width="11.1796875" style="15" bestFit="1" customWidth="1"/>
    <col min="11004" max="11005" width="12.7265625" style="15" bestFit="1" customWidth="1"/>
    <col min="11006" max="11008" width="8.7265625" style="15"/>
    <col min="11009" max="11009" width="11.1796875" style="15" bestFit="1" customWidth="1"/>
    <col min="11010" max="11010" width="8.7265625" style="15"/>
    <col min="11011" max="11011" width="9" style="15" bestFit="1" customWidth="1"/>
    <col min="11012" max="11012" width="10.1796875" style="15" bestFit="1" customWidth="1"/>
    <col min="11013" max="11013" width="8.7265625" style="15"/>
    <col min="11014" max="11014" width="9.54296875" style="15" bestFit="1" customWidth="1"/>
    <col min="11015" max="11015" width="8.7265625" style="15"/>
    <col min="11016" max="11016" width="9.54296875" style="15" bestFit="1" customWidth="1"/>
    <col min="11017" max="11239" width="8.7265625" style="15"/>
    <col min="11240" max="11240" width="19.453125" style="15" bestFit="1" customWidth="1"/>
    <col min="11241" max="11241" width="4.1796875" style="15" bestFit="1" customWidth="1"/>
    <col min="11242" max="11242" width="4.26953125" style="15" bestFit="1" customWidth="1"/>
    <col min="11243" max="11243" width="9.54296875" style="15" bestFit="1" customWidth="1"/>
    <col min="11244" max="11244" width="8.7265625" style="15"/>
    <col min="11245" max="11245" width="9.54296875" style="15" bestFit="1" customWidth="1"/>
    <col min="11246" max="11247" width="8.7265625" style="15"/>
    <col min="11248" max="11248" width="9.54296875" style="15" bestFit="1" customWidth="1"/>
    <col min="11249" max="11251" width="8.7265625" style="15"/>
    <col min="11252" max="11252" width="9.54296875" style="15" bestFit="1" customWidth="1"/>
    <col min="11253" max="11256" width="8.7265625" style="15"/>
    <col min="11257" max="11257" width="9.54296875" style="15" bestFit="1" customWidth="1"/>
    <col min="11258" max="11258" width="8.7265625" style="15"/>
    <col min="11259" max="11259" width="11.1796875" style="15" bestFit="1" customWidth="1"/>
    <col min="11260" max="11261" width="12.7265625" style="15" bestFit="1" customWidth="1"/>
    <col min="11262" max="11264" width="8.7265625" style="15"/>
    <col min="11265" max="11265" width="11.1796875" style="15" bestFit="1" customWidth="1"/>
    <col min="11266" max="11266" width="8.7265625" style="15"/>
    <col min="11267" max="11267" width="9" style="15" bestFit="1" customWidth="1"/>
    <col min="11268" max="11268" width="10.1796875" style="15" bestFit="1" customWidth="1"/>
    <col min="11269" max="11269" width="8.7265625" style="15"/>
    <col min="11270" max="11270" width="9.54296875" style="15" bestFit="1" customWidth="1"/>
    <col min="11271" max="11271" width="8.7265625" style="15"/>
    <col min="11272" max="11272" width="9.54296875" style="15" bestFit="1" customWidth="1"/>
    <col min="11273" max="11495" width="8.7265625" style="15"/>
    <col min="11496" max="11496" width="19.453125" style="15" bestFit="1" customWidth="1"/>
    <col min="11497" max="11497" width="4.1796875" style="15" bestFit="1" customWidth="1"/>
    <col min="11498" max="11498" width="4.26953125" style="15" bestFit="1" customWidth="1"/>
    <col min="11499" max="11499" width="9.54296875" style="15" bestFit="1" customWidth="1"/>
    <col min="11500" max="11500" width="8.7265625" style="15"/>
    <col min="11501" max="11501" width="9.54296875" style="15" bestFit="1" customWidth="1"/>
    <col min="11502" max="11503" width="8.7265625" style="15"/>
    <col min="11504" max="11504" width="9.54296875" style="15" bestFit="1" customWidth="1"/>
    <col min="11505" max="11507" width="8.7265625" style="15"/>
    <col min="11508" max="11508" width="9.54296875" style="15" bestFit="1" customWidth="1"/>
    <col min="11509" max="11512" width="8.7265625" style="15"/>
    <col min="11513" max="11513" width="9.54296875" style="15" bestFit="1" customWidth="1"/>
    <col min="11514" max="11514" width="8.7265625" style="15"/>
    <col min="11515" max="11515" width="11.1796875" style="15" bestFit="1" customWidth="1"/>
    <col min="11516" max="11517" width="12.7265625" style="15" bestFit="1" customWidth="1"/>
    <col min="11518" max="11520" width="8.7265625" style="15"/>
    <col min="11521" max="11521" width="11.1796875" style="15" bestFit="1" customWidth="1"/>
    <col min="11522" max="11522" width="8.7265625" style="15"/>
    <col min="11523" max="11523" width="9" style="15" bestFit="1" customWidth="1"/>
    <col min="11524" max="11524" width="10.1796875" style="15" bestFit="1" customWidth="1"/>
    <col min="11525" max="11525" width="8.7265625" style="15"/>
    <col min="11526" max="11526" width="9.54296875" style="15" bestFit="1" customWidth="1"/>
    <col min="11527" max="11527" width="8.7265625" style="15"/>
    <col min="11528" max="11528" width="9.54296875" style="15" bestFit="1" customWidth="1"/>
    <col min="11529" max="11751" width="8.7265625" style="15"/>
    <col min="11752" max="11752" width="19.453125" style="15" bestFit="1" customWidth="1"/>
    <col min="11753" max="11753" width="4.1796875" style="15" bestFit="1" customWidth="1"/>
    <col min="11754" max="11754" width="4.26953125" style="15" bestFit="1" customWidth="1"/>
    <col min="11755" max="11755" width="9.54296875" style="15" bestFit="1" customWidth="1"/>
    <col min="11756" max="11756" width="8.7265625" style="15"/>
    <col min="11757" max="11757" width="9.54296875" style="15" bestFit="1" customWidth="1"/>
    <col min="11758" max="11759" width="8.7265625" style="15"/>
    <col min="11760" max="11760" width="9.54296875" style="15" bestFit="1" customWidth="1"/>
    <col min="11761" max="11763" width="8.7265625" style="15"/>
    <col min="11764" max="11764" width="9.54296875" style="15" bestFit="1" customWidth="1"/>
    <col min="11765" max="11768" width="8.7265625" style="15"/>
    <col min="11769" max="11769" width="9.54296875" style="15" bestFit="1" customWidth="1"/>
    <col min="11770" max="11770" width="8.7265625" style="15"/>
    <col min="11771" max="11771" width="11.1796875" style="15" bestFit="1" customWidth="1"/>
    <col min="11772" max="11773" width="12.7265625" style="15" bestFit="1" customWidth="1"/>
    <col min="11774" max="11776" width="8.7265625" style="15"/>
    <col min="11777" max="11777" width="11.1796875" style="15" bestFit="1" customWidth="1"/>
    <col min="11778" max="11778" width="8.7265625" style="15"/>
    <col min="11779" max="11779" width="9" style="15" bestFit="1" customWidth="1"/>
    <col min="11780" max="11780" width="10.1796875" style="15" bestFit="1" customWidth="1"/>
    <col min="11781" max="11781" width="8.7265625" style="15"/>
    <col min="11782" max="11782" width="9.54296875" style="15" bestFit="1" customWidth="1"/>
    <col min="11783" max="11783" width="8.7265625" style="15"/>
    <col min="11784" max="11784" width="9.54296875" style="15" bestFit="1" customWidth="1"/>
    <col min="11785" max="12007" width="8.7265625" style="15"/>
    <col min="12008" max="12008" width="19.453125" style="15" bestFit="1" customWidth="1"/>
    <col min="12009" max="12009" width="4.1796875" style="15" bestFit="1" customWidth="1"/>
    <col min="12010" max="12010" width="4.26953125" style="15" bestFit="1" customWidth="1"/>
    <col min="12011" max="12011" width="9.54296875" style="15" bestFit="1" customWidth="1"/>
    <col min="12012" max="12012" width="8.7265625" style="15"/>
    <col min="12013" max="12013" width="9.54296875" style="15" bestFit="1" customWidth="1"/>
    <col min="12014" max="12015" width="8.7265625" style="15"/>
    <col min="12016" max="12016" width="9.54296875" style="15" bestFit="1" customWidth="1"/>
    <col min="12017" max="12019" width="8.7265625" style="15"/>
    <col min="12020" max="12020" width="9.54296875" style="15" bestFit="1" customWidth="1"/>
    <col min="12021" max="12024" width="8.7265625" style="15"/>
    <col min="12025" max="12025" width="9.54296875" style="15" bestFit="1" customWidth="1"/>
    <col min="12026" max="12026" width="8.7265625" style="15"/>
    <col min="12027" max="12027" width="11.1796875" style="15" bestFit="1" customWidth="1"/>
    <col min="12028" max="12029" width="12.7265625" style="15" bestFit="1" customWidth="1"/>
    <col min="12030" max="12032" width="8.7265625" style="15"/>
    <col min="12033" max="12033" width="11.1796875" style="15" bestFit="1" customWidth="1"/>
    <col min="12034" max="12034" width="8.7265625" style="15"/>
    <col min="12035" max="12035" width="9" style="15" bestFit="1" customWidth="1"/>
    <col min="12036" max="12036" width="10.1796875" style="15" bestFit="1" customWidth="1"/>
    <col min="12037" max="12037" width="8.7265625" style="15"/>
    <col min="12038" max="12038" width="9.54296875" style="15" bestFit="1" customWidth="1"/>
    <col min="12039" max="12039" width="8.7265625" style="15"/>
    <col min="12040" max="12040" width="9.54296875" style="15" bestFit="1" customWidth="1"/>
    <col min="12041" max="12263" width="8.7265625" style="15"/>
    <col min="12264" max="12264" width="19.453125" style="15" bestFit="1" customWidth="1"/>
    <col min="12265" max="12265" width="4.1796875" style="15" bestFit="1" customWidth="1"/>
    <col min="12266" max="12266" width="4.26953125" style="15" bestFit="1" customWidth="1"/>
    <col min="12267" max="12267" width="9.54296875" style="15" bestFit="1" customWidth="1"/>
    <col min="12268" max="12268" width="8.7265625" style="15"/>
    <col min="12269" max="12269" width="9.54296875" style="15" bestFit="1" customWidth="1"/>
    <col min="12270" max="12271" width="8.7265625" style="15"/>
    <col min="12272" max="12272" width="9.54296875" style="15" bestFit="1" customWidth="1"/>
    <col min="12273" max="12275" width="8.7265625" style="15"/>
    <col min="12276" max="12276" width="9.54296875" style="15" bestFit="1" customWidth="1"/>
    <col min="12277" max="12280" width="8.7265625" style="15"/>
    <col min="12281" max="12281" width="9.54296875" style="15" bestFit="1" customWidth="1"/>
    <col min="12282" max="12282" width="8.7265625" style="15"/>
    <col min="12283" max="12283" width="11.1796875" style="15" bestFit="1" customWidth="1"/>
    <col min="12284" max="12285" width="12.7265625" style="15" bestFit="1" customWidth="1"/>
    <col min="12286" max="12288" width="8.7265625" style="15"/>
    <col min="12289" max="12289" width="11.1796875" style="15" bestFit="1" customWidth="1"/>
    <col min="12290" max="12290" width="8.7265625" style="15"/>
    <col min="12291" max="12291" width="9" style="15" bestFit="1" customWidth="1"/>
    <col min="12292" max="12292" width="10.1796875" style="15" bestFit="1" customWidth="1"/>
    <col min="12293" max="12293" width="8.7265625" style="15"/>
    <col min="12294" max="12294" width="9.54296875" style="15" bestFit="1" customWidth="1"/>
    <col min="12295" max="12295" width="8.7265625" style="15"/>
    <col min="12296" max="12296" width="9.54296875" style="15" bestFit="1" customWidth="1"/>
    <col min="12297" max="12519" width="8.7265625" style="15"/>
    <col min="12520" max="12520" width="19.453125" style="15" bestFit="1" customWidth="1"/>
    <col min="12521" max="12521" width="4.1796875" style="15" bestFit="1" customWidth="1"/>
    <col min="12522" max="12522" width="4.26953125" style="15" bestFit="1" customWidth="1"/>
    <col min="12523" max="12523" width="9.54296875" style="15" bestFit="1" customWidth="1"/>
    <col min="12524" max="12524" width="8.7265625" style="15"/>
    <col min="12525" max="12525" width="9.54296875" style="15" bestFit="1" customWidth="1"/>
    <col min="12526" max="12527" width="8.7265625" style="15"/>
    <col min="12528" max="12528" width="9.54296875" style="15" bestFit="1" customWidth="1"/>
    <col min="12529" max="12531" width="8.7265625" style="15"/>
    <col min="12532" max="12532" width="9.54296875" style="15" bestFit="1" customWidth="1"/>
    <col min="12533" max="12536" width="8.7265625" style="15"/>
    <col min="12537" max="12537" width="9.54296875" style="15" bestFit="1" customWidth="1"/>
    <col min="12538" max="12538" width="8.7265625" style="15"/>
    <col min="12539" max="12539" width="11.1796875" style="15" bestFit="1" customWidth="1"/>
    <col min="12540" max="12541" width="12.7265625" style="15" bestFit="1" customWidth="1"/>
    <col min="12542" max="12544" width="8.7265625" style="15"/>
    <col min="12545" max="12545" width="11.1796875" style="15" bestFit="1" customWidth="1"/>
    <col min="12546" max="12546" width="8.7265625" style="15"/>
    <col min="12547" max="12547" width="9" style="15" bestFit="1" customWidth="1"/>
    <col min="12548" max="12548" width="10.1796875" style="15" bestFit="1" customWidth="1"/>
    <col min="12549" max="12549" width="8.7265625" style="15"/>
    <col min="12550" max="12550" width="9.54296875" style="15" bestFit="1" customWidth="1"/>
    <col min="12551" max="12551" width="8.7265625" style="15"/>
    <col min="12552" max="12552" width="9.54296875" style="15" bestFit="1" customWidth="1"/>
    <col min="12553" max="12775" width="8.7265625" style="15"/>
    <col min="12776" max="12776" width="19.453125" style="15" bestFit="1" customWidth="1"/>
    <col min="12777" max="12777" width="4.1796875" style="15" bestFit="1" customWidth="1"/>
    <col min="12778" max="12778" width="4.26953125" style="15" bestFit="1" customWidth="1"/>
    <col min="12779" max="12779" width="9.54296875" style="15" bestFit="1" customWidth="1"/>
    <col min="12780" max="12780" width="8.7265625" style="15"/>
    <col min="12781" max="12781" width="9.54296875" style="15" bestFit="1" customWidth="1"/>
    <col min="12782" max="12783" width="8.7265625" style="15"/>
    <col min="12784" max="12784" width="9.54296875" style="15" bestFit="1" customWidth="1"/>
    <col min="12785" max="12787" width="8.7265625" style="15"/>
    <col min="12788" max="12788" width="9.54296875" style="15" bestFit="1" customWidth="1"/>
    <col min="12789" max="12792" width="8.7265625" style="15"/>
    <col min="12793" max="12793" width="9.54296875" style="15" bestFit="1" customWidth="1"/>
    <col min="12794" max="12794" width="8.7265625" style="15"/>
    <col min="12795" max="12795" width="11.1796875" style="15" bestFit="1" customWidth="1"/>
    <col min="12796" max="12797" width="12.7265625" style="15" bestFit="1" customWidth="1"/>
    <col min="12798" max="12800" width="8.7265625" style="15"/>
    <col min="12801" max="12801" width="11.1796875" style="15" bestFit="1" customWidth="1"/>
    <col min="12802" max="12802" width="8.7265625" style="15"/>
    <col min="12803" max="12803" width="9" style="15" bestFit="1" customWidth="1"/>
    <col min="12804" max="12804" width="10.1796875" style="15" bestFit="1" customWidth="1"/>
    <col min="12805" max="12805" width="8.7265625" style="15"/>
    <col min="12806" max="12806" width="9.54296875" style="15" bestFit="1" customWidth="1"/>
    <col min="12807" max="12807" width="8.7265625" style="15"/>
    <col min="12808" max="12808" width="9.54296875" style="15" bestFit="1" customWidth="1"/>
    <col min="12809" max="13031" width="8.7265625" style="15"/>
    <col min="13032" max="13032" width="19.453125" style="15" bestFit="1" customWidth="1"/>
    <col min="13033" max="13033" width="4.1796875" style="15" bestFit="1" customWidth="1"/>
    <col min="13034" max="13034" width="4.26953125" style="15" bestFit="1" customWidth="1"/>
    <col min="13035" max="13035" width="9.54296875" style="15" bestFit="1" customWidth="1"/>
    <col min="13036" max="13036" width="8.7265625" style="15"/>
    <col min="13037" max="13037" width="9.54296875" style="15" bestFit="1" customWidth="1"/>
    <col min="13038" max="13039" width="8.7265625" style="15"/>
    <col min="13040" max="13040" width="9.54296875" style="15" bestFit="1" customWidth="1"/>
    <col min="13041" max="13043" width="8.7265625" style="15"/>
    <col min="13044" max="13044" width="9.54296875" style="15" bestFit="1" customWidth="1"/>
    <col min="13045" max="13048" width="8.7265625" style="15"/>
    <col min="13049" max="13049" width="9.54296875" style="15" bestFit="1" customWidth="1"/>
    <col min="13050" max="13050" width="8.7265625" style="15"/>
    <col min="13051" max="13051" width="11.1796875" style="15" bestFit="1" customWidth="1"/>
    <col min="13052" max="13053" width="12.7265625" style="15" bestFit="1" customWidth="1"/>
    <col min="13054" max="13056" width="8.7265625" style="15"/>
    <col min="13057" max="13057" width="11.1796875" style="15" bestFit="1" customWidth="1"/>
    <col min="13058" max="13058" width="8.7265625" style="15"/>
    <col min="13059" max="13059" width="9" style="15" bestFit="1" customWidth="1"/>
    <col min="13060" max="13060" width="10.1796875" style="15" bestFit="1" customWidth="1"/>
    <col min="13061" max="13061" width="8.7265625" style="15"/>
    <col min="13062" max="13062" width="9.54296875" style="15" bestFit="1" customWidth="1"/>
    <col min="13063" max="13063" width="8.7265625" style="15"/>
    <col min="13064" max="13064" width="9.54296875" style="15" bestFit="1" customWidth="1"/>
    <col min="13065" max="13287" width="8.7265625" style="15"/>
    <col min="13288" max="13288" width="19.453125" style="15" bestFit="1" customWidth="1"/>
    <col min="13289" max="13289" width="4.1796875" style="15" bestFit="1" customWidth="1"/>
    <col min="13290" max="13290" width="4.26953125" style="15" bestFit="1" customWidth="1"/>
    <col min="13291" max="13291" width="9.54296875" style="15" bestFit="1" customWidth="1"/>
    <col min="13292" max="13292" width="8.7265625" style="15"/>
    <col min="13293" max="13293" width="9.54296875" style="15" bestFit="1" customWidth="1"/>
    <col min="13294" max="13295" width="8.7265625" style="15"/>
    <col min="13296" max="13296" width="9.54296875" style="15" bestFit="1" customWidth="1"/>
    <col min="13297" max="13299" width="8.7265625" style="15"/>
    <col min="13300" max="13300" width="9.54296875" style="15" bestFit="1" customWidth="1"/>
    <col min="13301" max="13304" width="8.7265625" style="15"/>
    <col min="13305" max="13305" width="9.54296875" style="15" bestFit="1" customWidth="1"/>
    <col min="13306" max="13306" width="8.7265625" style="15"/>
    <col min="13307" max="13307" width="11.1796875" style="15" bestFit="1" customWidth="1"/>
    <col min="13308" max="13309" width="12.7265625" style="15" bestFit="1" customWidth="1"/>
    <col min="13310" max="13312" width="8.7265625" style="15"/>
    <col min="13313" max="13313" width="11.1796875" style="15" bestFit="1" customWidth="1"/>
    <col min="13314" max="13314" width="8.7265625" style="15"/>
    <col min="13315" max="13315" width="9" style="15" bestFit="1" customWidth="1"/>
    <col min="13316" max="13316" width="10.1796875" style="15" bestFit="1" customWidth="1"/>
    <col min="13317" max="13317" width="8.7265625" style="15"/>
    <col min="13318" max="13318" width="9.54296875" style="15" bestFit="1" customWidth="1"/>
    <col min="13319" max="13319" width="8.7265625" style="15"/>
    <col min="13320" max="13320" width="9.54296875" style="15" bestFit="1" customWidth="1"/>
    <col min="13321" max="13543" width="8.7265625" style="15"/>
    <col min="13544" max="13544" width="19.453125" style="15" bestFit="1" customWidth="1"/>
    <col min="13545" max="13545" width="4.1796875" style="15" bestFit="1" customWidth="1"/>
    <col min="13546" max="13546" width="4.26953125" style="15" bestFit="1" customWidth="1"/>
    <col min="13547" max="13547" width="9.54296875" style="15" bestFit="1" customWidth="1"/>
    <col min="13548" max="13548" width="8.7265625" style="15"/>
    <col min="13549" max="13549" width="9.54296875" style="15" bestFit="1" customWidth="1"/>
    <col min="13550" max="13551" width="8.7265625" style="15"/>
    <col min="13552" max="13552" width="9.54296875" style="15" bestFit="1" customWidth="1"/>
    <col min="13553" max="13555" width="8.7265625" style="15"/>
    <col min="13556" max="13556" width="9.54296875" style="15" bestFit="1" customWidth="1"/>
    <col min="13557" max="13560" width="8.7265625" style="15"/>
    <col min="13561" max="13561" width="9.54296875" style="15" bestFit="1" customWidth="1"/>
    <col min="13562" max="13562" width="8.7265625" style="15"/>
    <col min="13563" max="13563" width="11.1796875" style="15" bestFit="1" customWidth="1"/>
    <col min="13564" max="13565" width="12.7265625" style="15" bestFit="1" customWidth="1"/>
    <col min="13566" max="13568" width="8.7265625" style="15"/>
    <col min="13569" max="13569" width="11.1796875" style="15" bestFit="1" customWidth="1"/>
    <col min="13570" max="13570" width="8.7265625" style="15"/>
    <col min="13571" max="13571" width="9" style="15" bestFit="1" customWidth="1"/>
    <col min="13572" max="13572" width="10.1796875" style="15" bestFit="1" customWidth="1"/>
    <col min="13573" max="13573" width="8.7265625" style="15"/>
    <col min="13574" max="13574" width="9.54296875" style="15" bestFit="1" customWidth="1"/>
    <col min="13575" max="13575" width="8.7265625" style="15"/>
    <col min="13576" max="13576" width="9.54296875" style="15" bestFit="1" customWidth="1"/>
    <col min="13577" max="13799" width="8.7265625" style="15"/>
    <col min="13800" max="13800" width="19.453125" style="15" bestFit="1" customWidth="1"/>
    <col min="13801" max="13801" width="4.1796875" style="15" bestFit="1" customWidth="1"/>
    <col min="13802" max="13802" width="4.26953125" style="15" bestFit="1" customWidth="1"/>
    <col min="13803" max="13803" width="9.54296875" style="15" bestFit="1" customWidth="1"/>
    <col min="13804" max="13804" width="8.7265625" style="15"/>
    <col min="13805" max="13805" width="9.54296875" style="15" bestFit="1" customWidth="1"/>
    <col min="13806" max="13807" width="8.7265625" style="15"/>
    <col min="13808" max="13808" width="9.54296875" style="15" bestFit="1" customWidth="1"/>
    <col min="13809" max="13811" width="8.7265625" style="15"/>
    <col min="13812" max="13812" width="9.54296875" style="15" bestFit="1" customWidth="1"/>
    <col min="13813" max="13816" width="8.7265625" style="15"/>
    <col min="13817" max="13817" width="9.54296875" style="15" bestFit="1" customWidth="1"/>
    <col min="13818" max="13818" width="8.7265625" style="15"/>
    <col min="13819" max="13819" width="11.1796875" style="15" bestFit="1" customWidth="1"/>
    <col min="13820" max="13821" width="12.7265625" style="15" bestFit="1" customWidth="1"/>
    <col min="13822" max="13824" width="8.7265625" style="15"/>
    <col min="13825" max="13825" width="11.1796875" style="15" bestFit="1" customWidth="1"/>
    <col min="13826" max="13826" width="8.7265625" style="15"/>
    <col min="13827" max="13827" width="9" style="15" bestFit="1" customWidth="1"/>
    <col min="13828" max="13828" width="10.1796875" style="15" bestFit="1" customWidth="1"/>
    <col min="13829" max="13829" width="8.7265625" style="15"/>
    <col min="13830" max="13830" width="9.54296875" style="15" bestFit="1" customWidth="1"/>
    <col min="13831" max="13831" width="8.7265625" style="15"/>
    <col min="13832" max="13832" width="9.54296875" style="15" bestFit="1" customWidth="1"/>
    <col min="13833" max="14055" width="8.7265625" style="15"/>
    <col min="14056" max="14056" width="19.453125" style="15" bestFit="1" customWidth="1"/>
    <col min="14057" max="14057" width="4.1796875" style="15" bestFit="1" customWidth="1"/>
    <col min="14058" max="14058" width="4.26953125" style="15" bestFit="1" customWidth="1"/>
    <col min="14059" max="14059" width="9.54296875" style="15" bestFit="1" customWidth="1"/>
    <col min="14060" max="14060" width="8.7265625" style="15"/>
    <col min="14061" max="14061" width="9.54296875" style="15" bestFit="1" customWidth="1"/>
    <col min="14062" max="14063" width="8.7265625" style="15"/>
    <col min="14064" max="14064" width="9.54296875" style="15" bestFit="1" customWidth="1"/>
    <col min="14065" max="14067" width="8.7265625" style="15"/>
    <col min="14068" max="14068" width="9.54296875" style="15" bestFit="1" customWidth="1"/>
    <col min="14069" max="14072" width="8.7265625" style="15"/>
    <col min="14073" max="14073" width="9.54296875" style="15" bestFit="1" customWidth="1"/>
    <col min="14074" max="14074" width="8.7265625" style="15"/>
    <col min="14075" max="14075" width="11.1796875" style="15" bestFit="1" customWidth="1"/>
    <col min="14076" max="14077" width="12.7265625" style="15" bestFit="1" customWidth="1"/>
    <col min="14078" max="14080" width="8.7265625" style="15"/>
    <col min="14081" max="14081" width="11.1796875" style="15" bestFit="1" customWidth="1"/>
    <col min="14082" max="14082" width="8.7265625" style="15"/>
    <col min="14083" max="14083" width="9" style="15" bestFit="1" customWidth="1"/>
    <col min="14084" max="14084" width="10.1796875" style="15" bestFit="1" customWidth="1"/>
    <col min="14085" max="14085" width="8.7265625" style="15"/>
    <col min="14086" max="14086" width="9.54296875" style="15" bestFit="1" customWidth="1"/>
    <col min="14087" max="14087" width="8.7265625" style="15"/>
    <col min="14088" max="14088" width="9.54296875" style="15" bestFit="1" customWidth="1"/>
    <col min="14089" max="14311" width="8.7265625" style="15"/>
    <col min="14312" max="14312" width="19.453125" style="15" bestFit="1" customWidth="1"/>
    <col min="14313" max="14313" width="4.1796875" style="15" bestFit="1" customWidth="1"/>
    <col min="14314" max="14314" width="4.26953125" style="15" bestFit="1" customWidth="1"/>
    <col min="14315" max="14315" width="9.54296875" style="15" bestFit="1" customWidth="1"/>
    <col min="14316" max="14316" width="8.7265625" style="15"/>
    <col min="14317" max="14317" width="9.54296875" style="15" bestFit="1" customWidth="1"/>
    <col min="14318" max="14319" width="8.7265625" style="15"/>
    <col min="14320" max="14320" width="9.54296875" style="15" bestFit="1" customWidth="1"/>
    <col min="14321" max="14323" width="8.7265625" style="15"/>
    <col min="14324" max="14324" width="9.54296875" style="15" bestFit="1" customWidth="1"/>
    <col min="14325" max="14328" width="8.7265625" style="15"/>
    <col min="14329" max="14329" width="9.54296875" style="15" bestFit="1" customWidth="1"/>
    <col min="14330" max="14330" width="8.7265625" style="15"/>
    <col min="14331" max="14331" width="11.1796875" style="15" bestFit="1" customWidth="1"/>
    <col min="14332" max="14333" width="12.7265625" style="15" bestFit="1" customWidth="1"/>
    <col min="14334" max="14336" width="8.7265625" style="15"/>
    <col min="14337" max="14337" width="11.1796875" style="15" bestFit="1" customWidth="1"/>
    <col min="14338" max="14338" width="8.7265625" style="15"/>
    <col min="14339" max="14339" width="9" style="15" bestFit="1" customWidth="1"/>
    <col min="14340" max="14340" width="10.1796875" style="15" bestFit="1" customWidth="1"/>
    <col min="14341" max="14341" width="8.7265625" style="15"/>
    <col min="14342" max="14342" width="9.54296875" style="15" bestFit="1" customWidth="1"/>
    <col min="14343" max="14343" width="8.7265625" style="15"/>
    <col min="14344" max="14344" width="9.54296875" style="15" bestFit="1" customWidth="1"/>
    <col min="14345" max="14567" width="8.7265625" style="15"/>
    <col min="14568" max="14568" width="19.453125" style="15" bestFit="1" customWidth="1"/>
    <col min="14569" max="14569" width="4.1796875" style="15" bestFit="1" customWidth="1"/>
    <col min="14570" max="14570" width="4.26953125" style="15" bestFit="1" customWidth="1"/>
    <col min="14571" max="14571" width="9.54296875" style="15" bestFit="1" customWidth="1"/>
    <col min="14572" max="14572" width="8.7265625" style="15"/>
    <col min="14573" max="14573" width="9.54296875" style="15" bestFit="1" customWidth="1"/>
    <col min="14574" max="14575" width="8.7265625" style="15"/>
    <col min="14576" max="14576" width="9.54296875" style="15" bestFit="1" customWidth="1"/>
    <col min="14577" max="14579" width="8.7265625" style="15"/>
    <col min="14580" max="14580" width="9.54296875" style="15" bestFit="1" customWidth="1"/>
    <col min="14581" max="14584" width="8.7265625" style="15"/>
    <col min="14585" max="14585" width="9.54296875" style="15" bestFit="1" customWidth="1"/>
    <col min="14586" max="14586" width="8.7265625" style="15"/>
    <col min="14587" max="14587" width="11.1796875" style="15" bestFit="1" customWidth="1"/>
    <col min="14588" max="14589" width="12.7265625" style="15" bestFit="1" customWidth="1"/>
    <col min="14590" max="14592" width="8.7265625" style="15"/>
    <col min="14593" max="14593" width="11.1796875" style="15" bestFit="1" customWidth="1"/>
    <col min="14594" max="14594" width="8.7265625" style="15"/>
    <col min="14595" max="14595" width="9" style="15" bestFit="1" customWidth="1"/>
    <col min="14596" max="14596" width="10.1796875" style="15" bestFit="1" customWidth="1"/>
    <col min="14597" max="14597" width="8.7265625" style="15"/>
    <col min="14598" max="14598" width="9.54296875" style="15" bestFit="1" customWidth="1"/>
    <col min="14599" max="14599" width="8.7265625" style="15"/>
    <col min="14600" max="14600" width="9.54296875" style="15" bestFit="1" customWidth="1"/>
    <col min="14601" max="14823" width="8.7265625" style="15"/>
    <col min="14824" max="14824" width="19.453125" style="15" bestFit="1" customWidth="1"/>
    <col min="14825" max="14825" width="4.1796875" style="15" bestFit="1" customWidth="1"/>
    <col min="14826" max="14826" width="4.26953125" style="15" bestFit="1" customWidth="1"/>
    <col min="14827" max="14827" width="9.54296875" style="15" bestFit="1" customWidth="1"/>
    <col min="14828" max="14828" width="8.7265625" style="15"/>
    <col min="14829" max="14829" width="9.54296875" style="15" bestFit="1" customWidth="1"/>
    <col min="14830" max="14831" width="8.7265625" style="15"/>
    <col min="14832" max="14832" width="9.54296875" style="15" bestFit="1" customWidth="1"/>
    <col min="14833" max="14835" width="8.7265625" style="15"/>
    <col min="14836" max="14836" width="9.54296875" style="15" bestFit="1" customWidth="1"/>
    <col min="14837" max="14840" width="8.7265625" style="15"/>
    <col min="14841" max="14841" width="9.54296875" style="15" bestFit="1" customWidth="1"/>
    <col min="14842" max="14842" width="8.7265625" style="15"/>
    <col min="14843" max="14843" width="11.1796875" style="15" bestFit="1" customWidth="1"/>
    <col min="14844" max="14845" width="12.7265625" style="15" bestFit="1" customWidth="1"/>
    <col min="14846" max="14848" width="8.7265625" style="15"/>
    <col min="14849" max="14849" width="11.1796875" style="15" bestFit="1" customWidth="1"/>
    <col min="14850" max="14850" width="8.7265625" style="15"/>
    <col min="14851" max="14851" width="9" style="15" bestFit="1" customWidth="1"/>
    <col min="14852" max="14852" width="10.1796875" style="15" bestFit="1" customWidth="1"/>
    <col min="14853" max="14853" width="8.7265625" style="15"/>
    <col min="14854" max="14854" width="9.54296875" style="15" bestFit="1" customWidth="1"/>
    <col min="14855" max="14855" width="8.7265625" style="15"/>
    <col min="14856" max="14856" width="9.54296875" style="15" bestFit="1" customWidth="1"/>
    <col min="14857" max="15079" width="8.7265625" style="15"/>
    <col min="15080" max="15080" width="19.453125" style="15" bestFit="1" customWidth="1"/>
    <col min="15081" max="15081" width="4.1796875" style="15" bestFit="1" customWidth="1"/>
    <col min="15082" max="15082" width="4.26953125" style="15" bestFit="1" customWidth="1"/>
    <col min="15083" max="15083" width="9.54296875" style="15" bestFit="1" customWidth="1"/>
    <col min="15084" max="15084" width="8.7265625" style="15"/>
    <col min="15085" max="15085" width="9.54296875" style="15" bestFit="1" customWidth="1"/>
    <col min="15086" max="15087" width="8.7265625" style="15"/>
    <col min="15088" max="15088" width="9.54296875" style="15" bestFit="1" customWidth="1"/>
    <col min="15089" max="15091" width="8.7265625" style="15"/>
    <col min="15092" max="15092" width="9.54296875" style="15" bestFit="1" customWidth="1"/>
    <col min="15093" max="15096" width="8.7265625" style="15"/>
    <col min="15097" max="15097" width="9.54296875" style="15" bestFit="1" customWidth="1"/>
    <col min="15098" max="15098" width="8.7265625" style="15"/>
    <col min="15099" max="15099" width="11.1796875" style="15" bestFit="1" customWidth="1"/>
    <col min="15100" max="15101" width="12.7265625" style="15" bestFit="1" customWidth="1"/>
    <col min="15102" max="15104" width="8.7265625" style="15"/>
    <col min="15105" max="15105" width="11.1796875" style="15" bestFit="1" customWidth="1"/>
    <col min="15106" max="15106" width="8.7265625" style="15"/>
    <col min="15107" max="15107" width="9" style="15" bestFit="1" customWidth="1"/>
    <col min="15108" max="15108" width="10.1796875" style="15" bestFit="1" customWidth="1"/>
    <col min="15109" max="15109" width="8.7265625" style="15"/>
    <col min="15110" max="15110" width="9.54296875" style="15" bestFit="1" customWidth="1"/>
    <col min="15111" max="15111" width="8.7265625" style="15"/>
    <col min="15112" max="15112" width="9.54296875" style="15" bestFit="1" customWidth="1"/>
    <col min="15113" max="15335" width="8.7265625" style="15"/>
    <col min="15336" max="15336" width="19.453125" style="15" bestFit="1" customWidth="1"/>
    <col min="15337" max="15337" width="4.1796875" style="15" bestFit="1" customWidth="1"/>
    <col min="15338" max="15338" width="4.26953125" style="15" bestFit="1" customWidth="1"/>
    <col min="15339" max="15339" width="9.54296875" style="15" bestFit="1" customWidth="1"/>
    <col min="15340" max="15340" width="8.7265625" style="15"/>
    <col min="15341" max="15341" width="9.54296875" style="15" bestFit="1" customWidth="1"/>
    <col min="15342" max="15343" width="8.7265625" style="15"/>
    <col min="15344" max="15344" width="9.54296875" style="15" bestFit="1" customWidth="1"/>
    <col min="15345" max="15347" width="8.7265625" style="15"/>
    <col min="15348" max="15348" width="9.54296875" style="15" bestFit="1" customWidth="1"/>
    <col min="15349" max="15352" width="8.7265625" style="15"/>
    <col min="15353" max="15353" width="9.54296875" style="15" bestFit="1" customWidth="1"/>
    <col min="15354" max="15354" width="8.7265625" style="15"/>
    <col min="15355" max="15355" width="11.1796875" style="15" bestFit="1" customWidth="1"/>
    <col min="15356" max="15357" width="12.7265625" style="15" bestFit="1" customWidth="1"/>
    <col min="15358" max="15360" width="8.7265625" style="15"/>
    <col min="15361" max="15361" width="11.1796875" style="15" bestFit="1" customWidth="1"/>
    <col min="15362" max="15362" width="8.7265625" style="15"/>
    <col min="15363" max="15363" width="9" style="15" bestFit="1" customWidth="1"/>
    <col min="15364" max="15364" width="10.1796875" style="15" bestFit="1" customWidth="1"/>
    <col min="15365" max="15365" width="8.7265625" style="15"/>
    <col min="15366" max="15366" width="9.54296875" style="15" bestFit="1" customWidth="1"/>
    <col min="15367" max="15367" width="8.7265625" style="15"/>
    <col min="15368" max="15368" width="9.54296875" style="15" bestFit="1" customWidth="1"/>
    <col min="15369" max="15591" width="8.7265625" style="15"/>
    <col min="15592" max="15592" width="19.453125" style="15" bestFit="1" customWidth="1"/>
    <col min="15593" max="15593" width="4.1796875" style="15" bestFit="1" customWidth="1"/>
    <col min="15594" max="15594" width="4.26953125" style="15" bestFit="1" customWidth="1"/>
    <col min="15595" max="15595" width="9.54296875" style="15" bestFit="1" customWidth="1"/>
    <col min="15596" max="15596" width="8.7265625" style="15"/>
    <col min="15597" max="15597" width="9.54296875" style="15" bestFit="1" customWidth="1"/>
    <col min="15598" max="15599" width="8.7265625" style="15"/>
    <col min="15600" max="15600" width="9.54296875" style="15" bestFit="1" customWidth="1"/>
    <col min="15601" max="15603" width="8.7265625" style="15"/>
    <col min="15604" max="15604" width="9.54296875" style="15" bestFit="1" customWidth="1"/>
    <col min="15605" max="15608" width="8.7265625" style="15"/>
    <col min="15609" max="15609" width="9.54296875" style="15" bestFit="1" customWidth="1"/>
    <col min="15610" max="15610" width="8.7265625" style="15"/>
    <col min="15611" max="15611" width="11.1796875" style="15" bestFit="1" customWidth="1"/>
    <col min="15612" max="15613" width="12.7265625" style="15" bestFit="1" customWidth="1"/>
    <col min="15614" max="15616" width="8.7265625" style="15"/>
    <col min="15617" max="15617" width="11.1796875" style="15" bestFit="1" customWidth="1"/>
    <col min="15618" max="15618" width="8.7265625" style="15"/>
    <col min="15619" max="15619" width="9" style="15" bestFit="1" customWidth="1"/>
    <col min="15620" max="15620" width="10.1796875" style="15" bestFit="1" customWidth="1"/>
    <col min="15621" max="15621" width="8.7265625" style="15"/>
    <col min="15622" max="15622" width="9.54296875" style="15" bestFit="1" customWidth="1"/>
    <col min="15623" max="15623" width="8.7265625" style="15"/>
    <col min="15624" max="15624" width="9.54296875" style="15" bestFit="1" customWidth="1"/>
    <col min="15625" max="15847" width="8.7265625" style="15"/>
    <col min="15848" max="15848" width="19.453125" style="15" bestFit="1" customWidth="1"/>
    <col min="15849" max="15849" width="4.1796875" style="15" bestFit="1" customWidth="1"/>
    <col min="15850" max="15850" width="4.26953125" style="15" bestFit="1" customWidth="1"/>
    <col min="15851" max="15851" width="9.54296875" style="15" bestFit="1" customWidth="1"/>
    <col min="15852" max="15852" width="8.7265625" style="15"/>
    <col min="15853" max="15853" width="9.54296875" style="15" bestFit="1" customWidth="1"/>
    <col min="15854" max="15855" width="8.7265625" style="15"/>
    <col min="15856" max="15856" width="9.54296875" style="15" bestFit="1" customWidth="1"/>
    <col min="15857" max="15859" width="8.7265625" style="15"/>
    <col min="15860" max="15860" width="9.54296875" style="15" bestFit="1" customWidth="1"/>
    <col min="15861" max="15864" width="8.7265625" style="15"/>
    <col min="15865" max="15865" width="9.54296875" style="15" bestFit="1" customWidth="1"/>
    <col min="15866" max="15866" width="8.7265625" style="15"/>
    <col min="15867" max="15867" width="11.1796875" style="15" bestFit="1" customWidth="1"/>
    <col min="15868" max="15869" width="12.7265625" style="15" bestFit="1" customWidth="1"/>
    <col min="15870" max="15872" width="8.7265625" style="15"/>
    <col min="15873" max="15873" width="11.1796875" style="15" bestFit="1" customWidth="1"/>
    <col min="15874" max="15874" width="8.7265625" style="15"/>
    <col min="15875" max="15875" width="9" style="15" bestFit="1" customWidth="1"/>
    <col min="15876" max="15876" width="10.1796875" style="15" bestFit="1" customWidth="1"/>
    <col min="15877" max="15877" width="8.7265625" style="15"/>
    <col min="15878" max="15878" width="9.54296875" style="15" bestFit="1" customWidth="1"/>
    <col min="15879" max="15879" width="8.7265625" style="15"/>
    <col min="15880" max="15880" width="9.54296875" style="15" bestFit="1" customWidth="1"/>
    <col min="15881" max="16103" width="8.7265625" style="15"/>
    <col min="16104" max="16104" width="19.453125" style="15" bestFit="1" customWidth="1"/>
    <col min="16105" max="16105" width="4.1796875" style="15" bestFit="1" customWidth="1"/>
    <col min="16106" max="16106" width="4.26953125" style="15" bestFit="1" customWidth="1"/>
    <col min="16107" max="16107" width="9.54296875" style="15" bestFit="1" customWidth="1"/>
    <col min="16108" max="16108" width="8.7265625" style="15"/>
    <col min="16109" max="16109" width="9.54296875" style="15" bestFit="1" customWidth="1"/>
    <col min="16110" max="16111" width="8.7265625" style="15"/>
    <col min="16112" max="16112" width="9.54296875" style="15" bestFit="1" customWidth="1"/>
    <col min="16113" max="16115" width="8.7265625" style="15"/>
    <col min="16116" max="16116" width="9.54296875" style="15" bestFit="1" customWidth="1"/>
    <col min="16117" max="16120" width="8.7265625" style="15"/>
    <col min="16121" max="16121" width="9.54296875" style="15" bestFit="1" customWidth="1"/>
    <col min="16122" max="16122" width="8.7265625" style="15"/>
    <col min="16123" max="16123" width="11.1796875" style="15" bestFit="1" customWidth="1"/>
    <col min="16124" max="16125" width="12.7265625" style="15" bestFit="1" customWidth="1"/>
    <col min="16126" max="16128" width="8.7265625" style="15"/>
    <col min="16129" max="16129" width="11.1796875" style="15" bestFit="1" customWidth="1"/>
    <col min="16130" max="16130" width="8.7265625" style="15"/>
    <col min="16131" max="16131" width="9" style="15" bestFit="1" customWidth="1"/>
    <col min="16132" max="16132" width="10.1796875" style="15" bestFit="1" customWidth="1"/>
    <col min="16133" max="16133" width="8.7265625" style="15"/>
    <col min="16134" max="16134" width="9.54296875" style="15" bestFit="1" customWidth="1"/>
    <col min="16135" max="16135" width="8.7265625" style="15"/>
    <col min="16136" max="16136" width="9.54296875" style="15" bestFit="1" customWidth="1"/>
    <col min="16137" max="16384" width="8.7265625" style="15"/>
  </cols>
  <sheetData>
    <row r="1" spans="1:16" x14ac:dyDescent="0.25">
      <c r="E1" s="158" t="s">
        <v>1920</v>
      </c>
      <c r="F1" s="158" t="s">
        <v>1920</v>
      </c>
      <c r="G1" s="159" t="s">
        <v>1921</v>
      </c>
      <c r="H1" s="160" t="s">
        <v>1922</v>
      </c>
      <c r="I1" s="160" t="s">
        <v>1922</v>
      </c>
      <c r="J1" s="161" t="s">
        <v>1923</v>
      </c>
      <c r="K1" s="161" t="s">
        <v>1923</v>
      </c>
      <c r="L1" s="161" t="s">
        <v>1923</v>
      </c>
      <c r="M1" s="161" t="s">
        <v>1923</v>
      </c>
    </row>
    <row r="2" spans="1:16" ht="62.5" x14ac:dyDescent="0.25">
      <c r="B2" s="172">
        <v>45678</v>
      </c>
      <c r="C2" s="15" t="s">
        <v>1909</v>
      </c>
      <c r="D2" s="15" t="s">
        <v>1910</v>
      </c>
      <c r="E2" s="162" t="s">
        <v>1911</v>
      </c>
      <c r="F2" s="162" t="s">
        <v>1912</v>
      </c>
      <c r="G2" s="163" t="s">
        <v>1913</v>
      </c>
      <c r="H2" s="164" t="s">
        <v>199</v>
      </c>
      <c r="I2" s="164" t="s">
        <v>200</v>
      </c>
      <c r="J2" s="165" t="s">
        <v>201</v>
      </c>
      <c r="K2" s="165" t="s">
        <v>1914</v>
      </c>
      <c r="L2" s="165" t="s">
        <v>1915</v>
      </c>
      <c r="M2" s="165" t="s">
        <v>202</v>
      </c>
      <c r="O2" s="156"/>
      <c r="P2" s="156"/>
    </row>
    <row r="3" spans="1:16" x14ac:dyDescent="0.25">
      <c r="A3" s="17" t="s">
        <v>203</v>
      </c>
      <c r="B3" s="15" t="s">
        <v>204</v>
      </c>
      <c r="C3" s="15">
        <v>1</v>
      </c>
      <c r="D3" s="15">
        <v>1</v>
      </c>
      <c r="E3" s="166">
        <v>13887970</v>
      </c>
      <c r="F3" s="166">
        <v>0</v>
      </c>
      <c r="G3" s="167">
        <v>0.82</v>
      </c>
      <c r="H3" s="168">
        <v>30000</v>
      </c>
      <c r="I3" s="169">
        <v>0.77200000000000002</v>
      </c>
      <c r="J3" s="170">
        <v>12540</v>
      </c>
      <c r="K3" s="170">
        <v>0</v>
      </c>
      <c r="L3" s="170">
        <v>0</v>
      </c>
      <c r="M3" s="170">
        <v>0</v>
      </c>
      <c r="O3" s="157"/>
      <c r="P3" s="19"/>
    </row>
    <row r="4" spans="1:16" x14ac:dyDescent="0.25">
      <c r="A4" s="17" t="s">
        <v>205</v>
      </c>
      <c r="B4" s="15" t="s">
        <v>206</v>
      </c>
      <c r="C4" s="15">
        <v>1</v>
      </c>
      <c r="D4" s="15">
        <v>0</v>
      </c>
      <c r="E4" s="166">
        <v>1649164</v>
      </c>
      <c r="F4" s="166">
        <v>0</v>
      </c>
      <c r="G4" s="167">
        <v>0.63300000000000001</v>
      </c>
      <c r="H4" s="168">
        <v>3828</v>
      </c>
      <c r="I4" s="169">
        <v>0.69199999999999995</v>
      </c>
      <c r="J4" s="170">
        <v>0</v>
      </c>
      <c r="K4" s="170">
        <v>0</v>
      </c>
      <c r="L4" s="170">
        <v>0</v>
      </c>
      <c r="M4" s="170">
        <v>11418</v>
      </c>
      <c r="O4" s="157"/>
      <c r="P4" s="19"/>
    </row>
    <row r="5" spans="1:16" x14ac:dyDescent="0.25">
      <c r="A5" s="17" t="s">
        <v>207</v>
      </c>
      <c r="B5" s="15" t="s">
        <v>208</v>
      </c>
      <c r="C5" s="15">
        <v>1</v>
      </c>
      <c r="D5" s="15">
        <v>0</v>
      </c>
      <c r="E5" s="166">
        <v>3367428</v>
      </c>
      <c r="F5" s="166">
        <v>0</v>
      </c>
      <c r="G5" s="167">
        <v>0.66500000000000004</v>
      </c>
      <c r="H5" s="168">
        <v>5409</v>
      </c>
      <c r="I5" s="169">
        <v>0.61799999999999999</v>
      </c>
      <c r="J5" s="170">
        <v>0</v>
      </c>
      <c r="K5" s="170">
        <v>0</v>
      </c>
      <c r="L5" s="170">
        <v>0</v>
      </c>
      <c r="M5" s="170">
        <v>0</v>
      </c>
      <c r="O5" s="157"/>
      <c r="P5" s="19"/>
    </row>
    <row r="6" spans="1:16" x14ac:dyDescent="0.25">
      <c r="A6" s="17" t="s">
        <v>209</v>
      </c>
      <c r="B6" s="15" t="s">
        <v>210</v>
      </c>
      <c r="C6" s="15">
        <v>1</v>
      </c>
      <c r="D6" s="15">
        <v>0</v>
      </c>
      <c r="E6" s="166">
        <v>1496838</v>
      </c>
      <c r="F6" s="166">
        <v>0</v>
      </c>
      <c r="G6" s="167">
        <v>0.66700000000000004</v>
      </c>
      <c r="H6" s="168">
        <v>0</v>
      </c>
      <c r="I6" s="169">
        <v>0.61399999999999999</v>
      </c>
      <c r="J6" s="170">
        <v>24990</v>
      </c>
      <c r="K6" s="170">
        <v>0</v>
      </c>
      <c r="L6" s="170">
        <v>0</v>
      </c>
      <c r="M6" s="170">
        <v>0</v>
      </c>
      <c r="O6" s="157"/>
      <c r="P6" s="19"/>
    </row>
    <row r="7" spans="1:16" x14ac:dyDescent="0.25">
      <c r="A7" s="17" t="s">
        <v>211</v>
      </c>
      <c r="B7" s="15" t="s">
        <v>212</v>
      </c>
      <c r="C7" s="15">
        <v>1</v>
      </c>
      <c r="D7" s="15">
        <v>0</v>
      </c>
      <c r="E7" s="166">
        <v>761738</v>
      </c>
      <c r="F7" s="166">
        <v>0</v>
      </c>
      <c r="G7" s="167">
        <v>0.89400000000000002</v>
      </c>
      <c r="H7" s="168">
        <v>5000</v>
      </c>
      <c r="I7" s="169">
        <v>0.78500000000000003</v>
      </c>
      <c r="J7" s="170">
        <v>0</v>
      </c>
      <c r="K7" s="170">
        <v>0</v>
      </c>
      <c r="L7" s="170">
        <v>0</v>
      </c>
      <c r="M7" s="170">
        <v>0</v>
      </c>
      <c r="O7" s="157"/>
      <c r="P7" s="19"/>
    </row>
    <row r="8" spans="1:16" x14ac:dyDescent="0.25">
      <c r="A8" s="17" t="s">
        <v>213</v>
      </c>
      <c r="B8" s="15" t="s">
        <v>214</v>
      </c>
      <c r="C8" s="15">
        <v>1</v>
      </c>
      <c r="D8" s="15">
        <v>0</v>
      </c>
      <c r="E8" s="166">
        <v>1836890</v>
      </c>
      <c r="F8" s="166">
        <v>0</v>
      </c>
      <c r="G8" s="167">
        <v>0.63500000000000001</v>
      </c>
      <c r="H8" s="168">
        <v>0</v>
      </c>
      <c r="I8" s="169">
        <v>0.58399999999999996</v>
      </c>
      <c r="J8" s="170">
        <v>17100</v>
      </c>
      <c r="K8" s="170">
        <v>0</v>
      </c>
      <c r="L8" s="170">
        <v>0</v>
      </c>
      <c r="M8" s="170">
        <v>0</v>
      </c>
      <c r="O8" s="157"/>
      <c r="P8" s="19"/>
    </row>
    <row r="9" spans="1:16" x14ac:dyDescent="0.25">
      <c r="A9" s="17" t="s">
        <v>215</v>
      </c>
      <c r="B9" s="15" t="s">
        <v>216</v>
      </c>
      <c r="C9" s="15">
        <v>1</v>
      </c>
      <c r="D9" s="15">
        <v>0</v>
      </c>
      <c r="E9" s="166">
        <v>453988</v>
      </c>
      <c r="F9" s="166">
        <v>0</v>
      </c>
      <c r="G9" s="167">
        <v>0.59599999999999997</v>
      </c>
      <c r="H9" s="168">
        <v>0</v>
      </c>
      <c r="I9" s="169">
        <v>0.54100000000000004</v>
      </c>
      <c r="J9" s="170">
        <v>0</v>
      </c>
      <c r="K9" s="170">
        <v>0</v>
      </c>
      <c r="L9" s="170">
        <v>0</v>
      </c>
      <c r="M9" s="170">
        <v>0</v>
      </c>
      <c r="O9" s="157"/>
      <c r="P9" s="19"/>
    </row>
    <row r="10" spans="1:16" x14ac:dyDescent="0.25">
      <c r="A10" s="17" t="s">
        <v>217</v>
      </c>
      <c r="B10" s="15" t="s">
        <v>218</v>
      </c>
      <c r="C10" s="15">
        <v>1</v>
      </c>
      <c r="D10" s="15">
        <v>1</v>
      </c>
      <c r="E10" s="166">
        <v>5186536</v>
      </c>
      <c r="F10" s="166">
        <v>1259953</v>
      </c>
      <c r="G10" s="167">
        <v>0.624</v>
      </c>
      <c r="H10" s="168">
        <v>15000</v>
      </c>
      <c r="I10" s="169">
        <v>0.57199999999999995</v>
      </c>
      <c r="J10" s="170">
        <v>13658</v>
      </c>
      <c r="K10" s="170">
        <v>0</v>
      </c>
      <c r="L10" s="170">
        <v>0</v>
      </c>
      <c r="M10" s="170">
        <v>0</v>
      </c>
      <c r="O10" s="157"/>
      <c r="P10" s="19"/>
    </row>
    <row r="11" spans="1:16" x14ac:dyDescent="0.25">
      <c r="A11" s="17" t="s">
        <v>219</v>
      </c>
      <c r="B11" s="15" t="s">
        <v>220</v>
      </c>
      <c r="C11" s="15">
        <v>1</v>
      </c>
      <c r="D11" s="15">
        <v>0</v>
      </c>
      <c r="E11" s="166">
        <v>73287</v>
      </c>
      <c r="F11" s="166">
        <v>0</v>
      </c>
      <c r="G11" s="167">
        <v>0.65100000000000002</v>
      </c>
      <c r="H11" s="168">
        <v>0</v>
      </c>
      <c r="I11" s="169">
        <v>0.61</v>
      </c>
      <c r="J11" s="170">
        <v>12600</v>
      </c>
      <c r="K11" s="170">
        <v>0</v>
      </c>
      <c r="L11" s="170">
        <v>0</v>
      </c>
      <c r="M11" s="170">
        <v>0</v>
      </c>
      <c r="O11" s="157"/>
      <c r="P11" s="19"/>
    </row>
    <row r="12" spans="1:16" x14ac:dyDescent="0.25">
      <c r="A12" s="17" t="s">
        <v>221</v>
      </c>
      <c r="B12" s="15" t="s">
        <v>222</v>
      </c>
      <c r="C12" s="15">
        <v>1</v>
      </c>
      <c r="D12" s="15">
        <v>0</v>
      </c>
      <c r="E12" s="166">
        <v>3490131</v>
      </c>
      <c r="F12" s="166">
        <v>0</v>
      </c>
      <c r="G12" s="167">
        <v>0.65300000000000002</v>
      </c>
      <c r="H12" s="168">
        <v>0</v>
      </c>
      <c r="I12" s="169">
        <v>0.60399999999999998</v>
      </c>
      <c r="J12" s="170">
        <v>0</v>
      </c>
      <c r="K12" s="170">
        <v>0</v>
      </c>
      <c r="L12" s="170">
        <v>0</v>
      </c>
      <c r="M12" s="170">
        <v>0</v>
      </c>
      <c r="O12" s="157"/>
      <c r="P12" s="19"/>
    </row>
    <row r="13" spans="1:16" x14ac:dyDescent="0.25">
      <c r="A13" s="17" t="s">
        <v>223</v>
      </c>
      <c r="B13" s="15" t="s">
        <v>224</v>
      </c>
      <c r="C13" s="15">
        <v>1</v>
      </c>
      <c r="D13" s="15">
        <v>0</v>
      </c>
      <c r="E13" s="166">
        <v>637244</v>
      </c>
      <c r="F13" s="166">
        <v>0</v>
      </c>
      <c r="G13" s="167">
        <v>0.63100000000000001</v>
      </c>
      <c r="H13" s="168">
        <v>0</v>
      </c>
      <c r="I13" s="169">
        <v>0.57999999999999996</v>
      </c>
      <c r="J13" s="170">
        <v>23800</v>
      </c>
      <c r="K13" s="170">
        <v>0</v>
      </c>
      <c r="L13" s="170">
        <v>0</v>
      </c>
      <c r="M13" s="170">
        <v>0</v>
      </c>
      <c r="O13" s="157"/>
      <c r="P13" s="19"/>
    </row>
    <row r="14" spans="1:16" x14ac:dyDescent="0.25">
      <c r="A14" s="17" t="s">
        <v>225</v>
      </c>
      <c r="B14" s="15" t="s">
        <v>226</v>
      </c>
      <c r="C14" s="15">
        <v>1</v>
      </c>
      <c r="D14" s="15">
        <v>0</v>
      </c>
      <c r="E14" s="166">
        <v>1425597</v>
      </c>
      <c r="F14" s="166">
        <v>0</v>
      </c>
      <c r="G14" s="167">
        <v>0.9</v>
      </c>
      <c r="H14" s="168">
        <v>0</v>
      </c>
      <c r="I14" s="169">
        <v>0.876</v>
      </c>
      <c r="J14" s="170">
        <v>11886</v>
      </c>
      <c r="K14" s="170">
        <v>0</v>
      </c>
      <c r="L14" s="170">
        <v>0</v>
      </c>
      <c r="M14" s="170">
        <v>0</v>
      </c>
      <c r="O14" s="157"/>
      <c r="P14" s="19"/>
    </row>
    <row r="15" spans="1:16" x14ac:dyDescent="0.25">
      <c r="A15" s="17" t="s">
        <v>227</v>
      </c>
      <c r="B15" s="15" t="s">
        <v>228</v>
      </c>
      <c r="C15" s="15">
        <v>1</v>
      </c>
      <c r="D15" s="15">
        <v>0</v>
      </c>
      <c r="E15" s="166">
        <v>886777</v>
      </c>
      <c r="F15" s="166">
        <v>0</v>
      </c>
      <c r="G15" s="167">
        <v>0.9</v>
      </c>
      <c r="H15" s="168">
        <v>1800</v>
      </c>
      <c r="I15" s="169">
        <v>0.76800000000000002</v>
      </c>
      <c r="J15" s="170">
        <v>0</v>
      </c>
      <c r="K15" s="170">
        <v>0</v>
      </c>
      <c r="L15" s="170">
        <v>0</v>
      </c>
      <c r="M15" s="170">
        <v>0</v>
      </c>
      <c r="O15" s="157"/>
      <c r="P15" s="19"/>
    </row>
    <row r="16" spans="1:16" x14ac:dyDescent="0.25">
      <c r="A16" s="17" t="s">
        <v>229</v>
      </c>
      <c r="B16" s="15" t="s">
        <v>230</v>
      </c>
      <c r="C16" s="15">
        <v>1</v>
      </c>
      <c r="D16" s="15">
        <v>0</v>
      </c>
      <c r="E16" s="166">
        <v>548273</v>
      </c>
      <c r="F16" s="166">
        <v>0</v>
      </c>
      <c r="G16" s="167">
        <v>0.9</v>
      </c>
      <c r="H16" s="168">
        <v>144</v>
      </c>
      <c r="I16" s="169">
        <v>0.80600000000000005</v>
      </c>
      <c r="J16" s="170">
        <v>0</v>
      </c>
      <c r="K16" s="170">
        <v>0</v>
      </c>
      <c r="L16" s="170">
        <v>0</v>
      </c>
      <c r="M16" s="170">
        <v>0</v>
      </c>
      <c r="O16" s="157"/>
      <c r="P16" s="19"/>
    </row>
    <row r="17" spans="1:16" x14ac:dyDescent="0.25">
      <c r="A17" s="17" t="s">
        <v>231</v>
      </c>
      <c r="B17" s="15" t="s">
        <v>232</v>
      </c>
      <c r="C17" s="15">
        <v>1</v>
      </c>
      <c r="D17" s="15">
        <v>0</v>
      </c>
      <c r="E17" s="166">
        <v>3292317</v>
      </c>
      <c r="F17" s="166">
        <v>1</v>
      </c>
      <c r="G17" s="167">
        <v>0.9</v>
      </c>
      <c r="H17" s="168">
        <v>0</v>
      </c>
      <c r="I17" s="169">
        <v>0.81899999999999995</v>
      </c>
      <c r="J17" s="170">
        <v>855</v>
      </c>
      <c r="K17" s="170">
        <v>0</v>
      </c>
      <c r="L17" s="170">
        <v>0</v>
      </c>
      <c r="M17" s="170">
        <v>0</v>
      </c>
      <c r="O17" s="157"/>
      <c r="P17" s="19"/>
    </row>
    <row r="18" spans="1:16" x14ac:dyDescent="0.25">
      <c r="A18" s="17" t="s">
        <v>233</v>
      </c>
      <c r="B18" s="15" t="s">
        <v>234</v>
      </c>
      <c r="C18" s="15">
        <v>1</v>
      </c>
      <c r="D18" s="15">
        <v>0</v>
      </c>
      <c r="E18" s="166">
        <v>930607</v>
      </c>
      <c r="F18" s="166">
        <v>0</v>
      </c>
      <c r="G18" s="167">
        <v>0.9</v>
      </c>
      <c r="H18" s="168">
        <v>0</v>
      </c>
      <c r="I18" s="169">
        <v>0.86299999999999999</v>
      </c>
      <c r="J18" s="170">
        <v>0</v>
      </c>
      <c r="K18" s="170">
        <v>0</v>
      </c>
      <c r="L18" s="170">
        <v>0</v>
      </c>
      <c r="M18" s="170">
        <v>34260</v>
      </c>
      <c r="O18" s="157"/>
      <c r="P18" s="19"/>
    </row>
    <row r="19" spans="1:16" x14ac:dyDescent="0.25">
      <c r="A19" s="17" t="s">
        <v>235</v>
      </c>
      <c r="B19" s="15" t="s">
        <v>236</v>
      </c>
      <c r="C19" s="15">
        <v>1</v>
      </c>
      <c r="D19" s="15">
        <v>0</v>
      </c>
      <c r="E19" s="166">
        <v>787511</v>
      </c>
      <c r="F19" s="166">
        <v>0</v>
      </c>
      <c r="G19" s="167">
        <v>0.9</v>
      </c>
      <c r="H19" s="168">
        <v>0</v>
      </c>
      <c r="I19" s="169">
        <v>0.77300000000000002</v>
      </c>
      <c r="J19" s="170">
        <v>0</v>
      </c>
      <c r="K19" s="170">
        <v>0</v>
      </c>
      <c r="L19" s="170">
        <v>0</v>
      </c>
      <c r="M19" s="170">
        <v>0</v>
      </c>
      <c r="O19" s="157"/>
      <c r="P19" s="19"/>
    </row>
    <row r="20" spans="1:16" x14ac:dyDescent="0.25">
      <c r="A20" s="17" t="s">
        <v>237</v>
      </c>
      <c r="B20" s="15" t="s">
        <v>238</v>
      </c>
      <c r="C20" s="15">
        <v>1</v>
      </c>
      <c r="D20" s="15">
        <v>0</v>
      </c>
      <c r="E20" s="166">
        <v>399794</v>
      </c>
      <c r="F20" s="166">
        <v>0</v>
      </c>
      <c r="G20" s="167">
        <v>0.9</v>
      </c>
      <c r="H20" s="168">
        <v>0</v>
      </c>
      <c r="I20" s="169">
        <v>0.88200000000000001</v>
      </c>
      <c r="J20" s="170">
        <v>0</v>
      </c>
      <c r="K20" s="170">
        <v>0</v>
      </c>
      <c r="L20" s="170">
        <v>0</v>
      </c>
      <c r="M20" s="170">
        <v>0</v>
      </c>
      <c r="O20" s="157"/>
      <c r="P20" s="19"/>
    </row>
    <row r="21" spans="1:16" x14ac:dyDescent="0.25">
      <c r="A21" s="17" t="s">
        <v>239</v>
      </c>
      <c r="B21" s="15" t="s">
        <v>240</v>
      </c>
      <c r="C21" s="15">
        <v>0</v>
      </c>
      <c r="D21" s="15">
        <v>0</v>
      </c>
      <c r="E21" s="166">
        <v>1507185</v>
      </c>
      <c r="F21" s="166">
        <v>0</v>
      </c>
      <c r="G21" s="171">
        <v>0.9</v>
      </c>
      <c r="H21" s="168">
        <v>0</v>
      </c>
      <c r="I21" s="168">
        <v>0.874</v>
      </c>
      <c r="J21" s="170">
        <v>0</v>
      </c>
      <c r="K21" s="170">
        <v>0</v>
      </c>
      <c r="L21" s="170">
        <v>0</v>
      </c>
      <c r="M21" s="170">
        <v>0</v>
      </c>
      <c r="O21" s="157"/>
      <c r="P21" s="19"/>
    </row>
    <row r="22" spans="1:16" x14ac:dyDescent="0.25">
      <c r="A22" s="17" t="s">
        <v>241</v>
      </c>
      <c r="B22" s="15" t="s">
        <v>242</v>
      </c>
      <c r="C22" s="15">
        <v>1</v>
      </c>
      <c r="D22" s="15">
        <v>0</v>
      </c>
      <c r="E22" s="166">
        <v>495781</v>
      </c>
      <c r="F22" s="166">
        <v>0</v>
      </c>
      <c r="G22" s="167">
        <v>0.871</v>
      </c>
      <c r="H22" s="168">
        <v>0</v>
      </c>
      <c r="I22" s="169">
        <v>0.79100000000000004</v>
      </c>
      <c r="J22" s="170">
        <v>0</v>
      </c>
      <c r="K22" s="170">
        <v>0</v>
      </c>
      <c r="L22" s="170">
        <v>0</v>
      </c>
      <c r="M22" s="170">
        <v>21675</v>
      </c>
      <c r="O22" s="157"/>
      <c r="P22" s="19"/>
    </row>
    <row r="23" spans="1:16" x14ac:dyDescent="0.25">
      <c r="A23" s="17" t="s">
        <v>243</v>
      </c>
      <c r="B23" s="15" t="s">
        <v>244</v>
      </c>
      <c r="C23" s="15">
        <v>1</v>
      </c>
      <c r="D23" s="15">
        <v>0</v>
      </c>
      <c r="E23" s="166">
        <v>1696170</v>
      </c>
      <c r="F23" s="166">
        <v>0</v>
      </c>
      <c r="G23" s="167">
        <v>0.89400000000000002</v>
      </c>
      <c r="H23" s="168">
        <v>0</v>
      </c>
      <c r="I23" s="169">
        <v>0.751</v>
      </c>
      <c r="J23" s="170">
        <v>23700</v>
      </c>
      <c r="K23" s="170">
        <v>0</v>
      </c>
      <c r="L23" s="170">
        <v>0</v>
      </c>
      <c r="M23" s="170">
        <v>11265</v>
      </c>
      <c r="O23" s="157"/>
      <c r="P23" s="19"/>
    </row>
    <row r="24" spans="1:16" x14ac:dyDescent="0.25">
      <c r="A24" s="17" t="s">
        <v>245</v>
      </c>
      <c r="B24" s="15" t="s">
        <v>246</v>
      </c>
      <c r="C24" s="15">
        <v>1</v>
      </c>
      <c r="D24" s="15">
        <v>0</v>
      </c>
      <c r="E24" s="166">
        <v>704251</v>
      </c>
      <c r="F24" s="166">
        <v>0</v>
      </c>
      <c r="G24" s="167">
        <v>0.9</v>
      </c>
      <c r="H24" s="168">
        <v>0</v>
      </c>
      <c r="I24" s="169">
        <v>0.87</v>
      </c>
      <c r="J24" s="170">
        <v>0</v>
      </c>
      <c r="K24" s="170">
        <v>0</v>
      </c>
      <c r="L24" s="170">
        <v>0</v>
      </c>
      <c r="M24" s="170">
        <v>0</v>
      </c>
      <c r="O24" s="157"/>
      <c r="P24" s="19"/>
    </row>
    <row r="25" spans="1:16" x14ac:dyDescent="0.25">
      <c r="A25" s="17" t="s">
        <v>247</v>
      </c>
      <c r="B25" s="15" t="s">
        <v>248</v>
      </c>
      <c r="C25" s="15">
        <v>1</v>
      </c>
      <c r="D25" s="15">
        <v>0</v>
      </c>
      <c r="E25" s="166">
        <v>1891616</v>
      </c>
      <c r="F25" s="166">
        <v>0</v>
      </c>
      <c r="G25" s="167">
        <v>0.9</v>
      </c>
      <c r="H25" s="168">
        <v>0</v>
      </c>
      <c r="I25" s="169">
        <v>0.85499999999999998</v>
      </c>
      <c r="J25" s="170">
        <v>0</v>
      </c>
      <c r="K25" s="170">
        <v>0</v>
      </c>
      <c r="L25" s="170">
        <v>0</v>
      </c>
      <c r="M25" s="170">
        <v>0</v>
      </c>
      <c r="O25" s="157"/>
      <c r="P25" s="19"/>
    </row>
    <row r="26" spans="1:16" x14ac:dyDescent="0.25">
      <c r="A26" s="17" t="s">
        <v>249</v>
      </c>
      <c r="B26" s="15" t="s">
        <v>250</v>
      </c>
      <c r="C26" s="15">
        <v>0</v>
      </c>
      <c r="D26" s="15">
        <v>0</v>
      </c>
      <c r="E26" s="166">
        <v>984263</v>
      </c>
      <c r="F26" s="166">
        <v>0</v>
      </c>
      <c r="G26" s="171">
        <v>0.9</v>
      </c>
      <c r="H26" s="168">
        <v>0</v>
      </c>
      <c r="I26" s="168">
        <v>0.90500000000000003</v>
      </c>
      <c r="J26" s="170">
        <v>0</v>
      </c>
      <c r="K26" s="170">
        <v>4290</v>
      </c>
      <c r="L26" s="170">
        <v>2145</v>
      </c>
      <c r="M26" s="170">
        <v>0</v>
      </c>
      <c r="O26" s="157"/>
      <c r="P26" s="19"/>
    </row>
    <row r="27" spans="1:16" x14ac:dyDescent="0.25">
      <c r="A27" s="17" t="s">
        <v>251</v>
      </c>
      <c r="B27" s="15" t="s">
        <v>252</v>
      </c>
      <c r="C27" s="15">
        <v>1</v>
      </c>
      <c r="D27" s="15">
        <v>0</v>
      </c>
      <c r="E27" s="166">
        <v>2064333</v>
      </c>
      <c r="F27" s="166">
        <v>0</v>
      </c>
      <c r="G27" s="167">
        <v>0.87</v>
      </c>
      <c r="H27" s="168">
        <v>0</v>
      </c>
      <c r="I27" s="169">
        <v>0.79800000000000004</v>
      </c>
      <c r="J27" s="170">
        <v>31430</v>
      </c>
      <c r="K27" s="170">
        <v>0</v>
      </c>
      <c r="L27" s="170">
        <v>0</v>
      </c>
      <c r="M27" s="170">
        <v>0</v>
      </c>
      <c r="O27" s="157"/>
      <c r="P27" s="19"/>
    </row>
    <row r="28" spans="1:16" x14ac:dyDescent="0.25">
      <c r="A28" s="17" t="s">
        <v>253</v>
      </c>
      <c r="B28" s="15" t="s">
        <v>254</v>
      </c>
      <c r="C28" s="15">
        <v>1</v>
      </c>
      <c r="D28" s="15">
        <v>0</v>
      </c>
      <c r="E28" s="166">
        <v>7237335</v>
      </c>
      <c r="F28" s="166">
        <v>0</v>
      </c>
      <c r="G28" s="167">
        <v>0.9</v>
      </c>
      <c r="H28" s="168">
        <v>22425</v>
      </c>
      <c r="I28" s="169">
        <v>0.85499999999999998</v>
      </c>
      <c r="J28" s="170">
        <v>0</v>
      </c>
      <c r="K28" s="170">
        <v>0</v>
      </c>
      <c r="L28" s="170">
        <v>0</v>
      </c>
      <c r="M28" s="170">
        <v>0</v>
      </c>
      <c r="O28" s="157"/>
      <c r="P28" s="19"/>
    </row>
    <row r="29" spans="1:16" x14ac:dyDescent="0.25">
      <c r="A29" s="17" t="s">
        <v>255</v>
      </c>
      <c r="B29" s="15" t="s">
        <v>256</v>
      </c>
      <c r="C29" s="15">
        <v>1</v>
      </c>
      <c r="D29" s="15">
        <v>0</v>
      </c>
      <c r="E29" s="166">
        <v>2123676</v>
      </c>
      <c r="F29" s="166">
        <v>0</v>
      </c>
      <c r="G29" s="167">
        <v>0.9</v>
      </c>
      <c r="H29" s="168">
        <v>0</v>
      </c>
      <c r="I29" s="169">
        <v>0.81200000000000006</v>
      </c>
      <c r="J29" s="170">
        <v>0</v>
      </c>
      <c r="K29" s="170">
        <v>0</v>
      </c>
      <c r="L29" s="170">
        <v>0</v>
      </c>
      <c r="M29" s="170">
        <v>23594</v>
      </c>
      <c r="O29" s="157"/>
      <c r="P29" s="19"/>
    </row>
    <row r="30" spans="1:16" x14ac:dyDescent="0.25">
      <c r="A30" s="17" t="s">
        <v>257</v>
      </c>
      <c r="B30" s="15" t="s">
        <v>258</v>
      </c>
      <c r="C30" s="15">
        <v>1</v>
      </c>
      <c r="D30" s="15">
        <v>0</v>
      </c>
      <c r="E30" s="166">
        <v>3361730</v>
      </c>
      <c r="F30" s="166">
        <v>0</v>
      </c>
      <c r="G30" s="167">
        <v>0.876</v>
      </c>
      <c r="H30" s="168">
        <v>0</v>
      </c>
      <c r="I30" s="169">
        <v>0.78500000000000003</v>
      </c>
      <c r="J30" s="170">
        <v>0</v>
      </c>
      <c r="K30" s="170">
        <v>0</v>
      </c>
      <c r="L30" s="170">
        <v>0</v>
      </c>
      <c r="M30" s="170">
        <v>30008</v>
      </c>
      <c r="O30" s="157"/>
      <c r="P30" s="19"/>
    </row>
    <row r="31" spans="1:16" x14ac:dyDescent="0.25">
      <c r="A31" s="17" t="s">
        <v>259</v>
      </c>
      <c r="B31" s="15" t="s">
        <v>260</v>
      </c>
      <c r="C31" s="15">
        <v>1</v>
      </c>
      <c r="D31" s="15">
        <v>0</v>
      </c>
      <c r="E31" s="166">
        <v>2010313</v>
      </c>
      <c r="F31" s="166">
        <v>0</v>
      </c>
      <c r="G31" s="167">
        <v>0.9</v>
      </c>
      <c r="H31" s="168">
        <v>0</v>
      </c>
      <c r="I31" s="169">
        <v>0.78400000000000003</v>
      </c>
      <c r="J31" s="170">
        <v>0</v>
      </c>
      <c r="K31" s="170">
        <v>0</v>
      </c>
      <c r="L31" s="170">
        <v>0</v>
      </c>
      <c r="M31" s="170">
        <v>0</v>
      </c>
      <c r="O31" s="157"/>
      <c r="P31" s="19"/>
    </row>
    <row r="32" spans="1:16" x14ac:dyDescent="0.25">
      <c r="A32" s="17" t="s">
        <v>261</v>
      </c>
      <c r="B32" s="15" t="s">
        <v>262</v>
      </c>
      <c r="C32" s="15">
        <v>1</v>
      </c>
      <c r="D32" s="15">
        <v>0</v>
      </c>
      <c r="E32" s="166">
        <v>3233737</v>
      </c>
      <c r="F32" s="166">
        <v>0</v>
      </c>
      <c r="G32" s="167">
        <v>0.9</v>
      </c>
      <c r="H32" s="168">
        <v>0</v>
      </c>
      <c r="I32" s="169">
        <v>0.83499999999999996</v>
      </c>
      <c r="J32" s="170">
        <v>0</v>
      </c>
      <c r="K32" s="170">
        <v>0</v>
      </c>
      <c r="L32" s="170">
        <v>0</v>
      </c>
      <c r="M32" s="170">
        <v>0</v>
      </c>
      <c r="O32" s="157"/>
      <c r="P32" s="19"/>
    </row>
    <row r="33" spans="1:16" x14ac:dyDescent="0.25">
      <c r="A33" s="17" t="s">
        <v>263</v>
      </c>
      <c r="B33" s="15" t="s">
        <v>264</v>
      </c>
      <c r="C33" s="15">
        <v>1</v>
      </c>
      <c r="D33" s="15">
        <v>0</v>
      </c>
      <c r="E33" s="166">
        <v>1172272</v>
      </c>
      <c r="F33" s="166">
        <v>0</v>
      </c>
      <c r="G33" s="167">
        <v>0.64400000000000002</v>
      </c>
      <c r="H33" s="168">
        <v>1365</v>
      </c>
      <c r="I33" s="169">
        <v>0.53</v>
      </c>
      <c r="J33" s="170">
        <v>0</v>
      </c>
      <c r="K33" s="170">
        <v>0</v>
      </c>
      <c r="L33" s="170">
        <v>0</v>
      </c>
      <c r="M33" s="170">
        <v>0</v>
      </c>
      <c r="O33" s="157"/>
      <c r="P33" s="19"/>
    </row>
    <row r="34" spans="1:16" x14ac:dyDescent="0.25">
      <c r="A34" s="17" t="s">
        <v>265</v>
      </c>
      <c r="B34" s="15" t="s">
        <v>266</v>
      </c>
      <c r="C34" s="15">
        <v>1</v>
      </c>
      <c r="D34" s="15">
        <v>0</v>
      </c>
      <c r="E34" s="166">
        <v>3921798</v>
      </c>
      <c r="F34" s="166">
        <v>0</v>
      </c>
      <c r="G34" s="167">
        <v>0.9</v>
      </c>
      <c r="H34" s="168">
        <v>250</v>
      </c>
      <c r="I34" s="169">
        <v>0.88200000000000001</v>
      </c>
      <c r="J34" s="170">
        <v>5937</v>
      </c>
      <c r="K34" s="170">
        <v>0</v>
      </c>
      <c r="L34" s="170">
        <v>0</v>
      </c>
      <c r="M34" s="170">
        <v>14414</v>
      </c>
      <c r="O34" s="157"/>
      <c r="P34" s="19"/>
    </row>
    <row r="35" spans="1:16" x14ac:dyDescent="0.25">
      <c r="A35" s="17" t="s">
        <v>267</v>
      </c>
      <c r="B35" s="15" t="s">
        <v>268</v>
      </c>
      <c r="C35" s="15">
        <v>1</v>
      </c>
      <c r="D35" s="15">
        <v>0</v>
      </c>
      <c r="E35" s="166">
        <v>4049461</v>
      </c>
      <c r="F35" s="166">
        <v>0</v>
      </c>
      <c r="G35" s="167">
        <v>0.83099999999999996</v>
      </c>
      <c r="H35" s="168">
        <v>0</v>
      </c>
      <c r="I35" s="169">
        <v>0.77800000000000002</v>
      </c>
      <c r="J35" s="170">
        <v>0</v>
      </c>
      <c r="K35" s="170">
        <v>0</v>
      </c>
      <c r="L35" s="170">
        <v>0</v>
      </c>
      <c r="M35" s="170">
        <v>0</v>
      </c>
      <c r="O35" s="157"/>
      <c r="P35" s="19"/>
    </row>
    <row r="36" spans="1:16" x14ac:dyDescent="0.25">
      <c r="A36" s="17" t="s">
        <v>269</v>
      </c>
      <c r="B36" s="15" t="s">
        <v>270</v>
      </c>
      <c r="C36" s="15">
        <v>1</v>
      </c>
      <c r="D36" s="15">
        <v>0</v>
      </c>
      <c r="E36" s="166">
        <v>6075625</v>
      </c>
      <c r="F36" s="166">
        <v>0</v>
      </c>
      <c r="G36" s="167">
        <v>0.9</v>
      </c>
      <c r="H36" s="168">
        <v>0</v>
      </c>
      <c r="I36" s="169">
        <v>0.82599999999999996</v>
      </c>
      <c r="J36" s="170">
        <v>0</v>
      </c>
      <c r="K36" s="170">
        <v>0</v>
      </c>
      <c r="L36" s="170">
        <v>0</v>
      </c>
      <c r="M36" s="170">
        <v>0</v>
      </c>
      <c r="O36" s="157"/>
      <c r="P36" s="19"/>
    </row>
    <row r="37" spans="1:16" x14ac:dyDescent="0.25">
      <c r="A37" s="17" t="s">
        <v>271</v>
      </c>
      <c r="B37" s="15" t="s">
        <v>272</v>
      </c>
      <c r="C37" s="15">
        <v>1</v>
      </c>
      <c r="D37" s="15">
        <v>0</v>
      </c>
      <c r="E37" s="166">
        <v>2551537</v>
      </c>
      <c r="F37" s="166">
        <v>0</v>
      </c>
      <c r="G37" s="167">
        <v>0.745</v>
      </c>
      <c r="H37" s="168">
        <v>515</v>
      </c>
      <c r="I37" s="169">
        <v>0.70599999999999996</v>
      </c>
      <c r="J37" s="170">
        <v>10430</v>
      </c>
      <c r="K37" s="170">
        <v>0</v>
      </c>
      <c r="L37" s="170">
        <v>0</v>
      </c>
      <c r="M37" s="170">
        <v>80589</v>
      </c>
      <c r="O37" s="157"/>
      <c r="P37" s="19"/>
    </row>
    <row r="38" spans="1:16" x14ac:dyDescent="0.25">
      <c r="A38" s="17" t="s">
        <v>273</v>
      </c>
      <c r="B38" s="15" t="s">
        <v>274</v>
      </c>
      <c r="C38" s="15">
        <v>1</v>
      </c>
      <c r="D38" s="15">
        <v>0</v>
      </c>
      <c r="E38" s="166">
        <v>3468196</v>
      </c>
      <c r="F38" s="166">
        <v>0</v>
      </c>
      <c r="G38" s="167">
        <v>0.9</v>
      </c>
      <c r="H38" s="168">
        <v>0</v>
      </c>
      <c r="I38" s="169">
        <v>0.74299999999999999</v>
      </c>
      <c r="J38" s="170">
        <v>0</v>
      </c>
      <c r="K38" s="170">
        <v>0</v>
      </c>
      <c r="L38" s="170">
        <v>0</v>
      </c>
      <c r="M38" s="170">
        <v>0</v>
      </c>
      <c r="O38" s="157"/>
      <c r="P38" s="19"/>
    </row>
    <row r="39" spans="1:16" x14ac:dyDescent="0.25">
      <c r="A39" s="17" t="s">
        <v>275</v>
      </c>
      <c r="B39" s="15" t="s">
        <v>276</v>
      </c>
      <c r="C39" s="15">
        <v>1</v>
      </c>
      <c r="D39" s="15">
        <v>0</v>
      </c>
      <c r="E39" s="166">
        <v>404144</v>
      </c>
      <c r="F39" s="166">
        <v>0</v>
      </c>
      <c r="G39" s="167">
        <v>0.70799999999999996</v>
      </c>
      <c r="H39" s="168">
        <v>0</v>
      </c>
      <c r="I39" s="169">
        <v>0.75</v>
      </c>
      <c r="J39" s="170">
        <v>0</v>
      </c>
      <c r="K39" s="170">
        <v>0</v>
      </c>
      <c r="L39" s="170">
        <v>0</v>
      </c>
      <c r="M39" s="170">
        <v>0</v>
      </c>
      <c r="O39" s="157"/>
      <c r="P39" s="19"/>
    </row>
    <row r="40" spans="1:16" x14ac:dyDescent="0.25">
      <c r="A40" s="17" t="s">
        <v>277</v>
      </c>
      <c r="B40" s="15" t="s">
        <v>278</v>
      </c>
      <c r="C40" s="15">
        <v>1</v>
      </c>
      <c r="D40" s="15">
        <v>0</v>
      </c>
      <c r="E40" s="166">
        <v>2796134</v>
      </c>
      <c r="F40" s="166">
        <v>54428</v>
      </c>
      <c r="G40" s="167">
        <v>0.9</v>
      </c>
      <c r="H40" s="168">
        <v>6900</v>
      </c>
      <c r="I40" s="169">
        <v>0.78300000000000003</v>
      </c>
      <c r="J40" s="170">
        <v>0</v>
      </c>
      <c r="K40" s="170">
        <v>0</v>
      </c>
      <c r="L40" s="170">
        <v>0</v>
      </c>
      <c r="M40" s="170">
        <v>0</v>
      </c>
      <c r="O40" s="157"/>
      <c r="P40" s="19"/>
    </row>
    <row r="41" spans="1:16" x14ac:dyDescent="0.25">
      <c r="A41" s="17" t="s">
        <v>279</v>
      </c>
      <c r="B41" s="15" t="s">
        <v>280</v>
      </c>
      <c r="C41" s="15">
        <v>1</v>
      </c>
      <c r="D41" s="15">
        <v>0</v>
      </c>
      <c r="E41" s="166">
        <v>970486</v>
      </c>
      <c r="F41" s="166">
        <v>0</v>
      </c>
      <c r="G41" s="167">
        <v>0.316</v>
      </c>
      <c r="H41" s="168">
        <v>0</v>
      </c>
      <c r="I41" s="169">
        <v>0.55100000000000005</v>
      </c>
      <c r="J41" s="170">
        <v>0</v>
      </c>
      <c r="K41" s="170">
        <v>0</v>
      </c>
      <c r="L41" s="170">
        <v>0</v>
      </c>
      <c r="M41" s="170">
        <v>0</v>
      </c>
      <c r="O41" s="157"/>
      <c r="P41" s="19"/>
    </row>
    <row r="42" spans="1:16" x14ac:dyDescent="0.25">
      <c r="A42" s="17" t="s">
        <v>281</v>
      </c>
      <c r="B42" s="15" t="s">
        <v>282</v>
      </c>
      <c r="C42" s="15">
        <v>1</v>
      </c>
      <c r="D42" s="15">
        <v>0</v>
      </c>
      <c r="E42" s="166">
        <v>1566657</v>
      </c>
      <c r="F42" s="166">
        <v>0</v>
      </c>
      <c r="G42" s="167">
        <v>0.9</v>
      </c>
      <c r="H42" s="168">
        <v>0</v>
      </c>
      <c r="I42" s="169">
        <v>0.82</v>
      </c>
      <c r="J42" s="170">
        <v>0</v>
      </c>
      <c r="K42" s="170">
        <v>0</v>
      </c>
      <c r="L42" s="170">
        <v>0</v>
      </c>
      <c r="M42" s="170">
        <v>0</v>
      </c>
      <c r="O42" s="157"/>
      <c r="P42" s="19"/>
    </row>
    <row r="43" spans="1:16" x14ac:dyDescent="0.25">
      <c r="A43" s="17" t="s">
        <v>283</v>
      </c>
      <c r="B43" s="15" t="s">
        <v>284</v>
      </c>
      <c r="C43" s="15">
        <v>1</v>
      </c>
      <c r="D43" s="15">
        <v>0</v>
      </c>
      <c r="E43" s="166">
        <v>677042</v>
      </c>
      <c r="F43" s="166">
        <v>0</v>
      </c>
      <c r="G43" s="167">
        <v>0.9</v>
      </c>
      <c r="H43" s="168">
        <v>5000</v>
      </c>
      <c r="I43" s="169">
        <v>0.79900000000000004</v>
      </c>
      <c r="J43" s="170">
        <v>0</v>
      </c>
      <c r="K43" s="170">
        <v>0</v>
      </c>
      <c r="L43" s="170">
        <v>0</v>
      </c>
      <c r="M43" s="170">
        <v>0</v>
      </c>
      <c r="O43" s="157"/>
      <c r="P43" s="19"/>
    </row>
    <row r="44" spans="1:16" x14ac:dyDescent="0.25">
      <c r="A44" s="17" t="s">
        <v>285</v>
      </c>
      <c r="B44" s="15" t="s">
        <v>286</v>
      </c>
      <c r="C44" s="15">
        <v>1</v>
      </c>
      <c r="D44" s="15">
        <v>0</v>
      </c>
      <c r="E44" s="166">
        <v>3739151</v>
      </c>
      <c r="F44" s="166">
        <v>176300</v>
      </c>
      <c r="G44" s="167">
        <v>0.9</v>
      </c>
      <c r="H44" s="168">
        <v>0</v>
      </c>
      <c r="I44" s="169">
        <v>0.80700000000000005</v>
      </c>
      <c r="J44" s="170">
        <v>0</v>
      </c>
      <c r="K44" s="170">
        <v>0</v>
      </c>
      <c r="L44" s="170">
        <v>0</v>
      </c>
      <c r="M44" s="170">
        <v>0</v>
      </c>
      <c r="O44" s="157"/>
      <c r="P44" s="19"/>
    </row>
    <row r="45" spans="1:16" x14ac:dyDescent="0.25">
      <c r="A45" s="17" t="s">
        <v>287</v>
      </c>
      <c r="B45" s="15" t="s">
        <v>288</v>
      </c>
      <c r="C45" s="15">
        <v>1</v>
      </c>
      <c r="D45" s="15">
        <v>0</v>
      </c>
      <c r="E45" s="166">
        <v>3545391</v>
      </c>
      <c r="F45" s="166">
        <v>0</v>
      </c>
      <c r="G45" s="167">
        <v>0.9</v>
      </c>
      <c r="H45" s="168">
        <v>7000</v>
      </c>
      <c r="I45" s="169">
        <v>0.88200000000000001</v>
      </c>
      <c r="J45" s="170">
        <v>3851</v>
      </c>
      <c r="K45" s="170">
        <v>0</v>
      </c>
      <c r="L45" s="170">
        <v>0</v>
      </c>
      <c r="M45" s="170">
        <v>0</v>
      </c>
      <c r="O45" s="157"/>
      <c r="P45" s="19"/>
    </row>
    <row r="46" spans="1:16" x14ac:dyDescent="0.25">
      <c r="A46" s="17" t="s">
        <v>289</v>
      </c>
      <c r="B46" s="15" t="s">
        <v>290</v>
      </c>
      <c r="C46" s="15">
        <v>1</v>
      </c>
      <c r="D46" s="15">
        <v>0</v>
      </c>
      <c r="E46" s="166">
        <v>2640012</v>
      </c>
      <c r="F46" s="166">
        <v>0</v>
      </c>
      <c r="G46" s="167">
        <v>0.9</v>
      </c>
      <c r="H46" s="168">
        <v>5250</v>
      </c>
      <c r="I46" s="169">
        <v>0.85399999999999998</v>
      </c>
      <c r="J46" s="170">
        <v>86830</v>
      </c>
      <c r="K46" s="170">
        <v>0</v>
      </c>
      <c r="L46" s="170">
        <v>0</v>
      </c>
      <c r="M46" s="170">
        <v>0</v>
      </c>
      <c r="O46" s="157"/>
      <c r="P46" s="19"/>
    </row>
    <row r="47" spans="1:16" x14ac:dyDescent="0.25">
      <c r="A47" s="17" t="s">
        <v>291</v>
      </c>
      <c r="B47" s="15" t="s">
        <v>292</v>
      </c>
      <c r="C47" s="15">
        <v>1</v>
      </c>
      <c r="D47" s="15">
        <v>0</v>
      </c>
      <c r="E47" s="166">
        <v>2270301</v>
      </c>
      <c r="F47" s="166">
        <v>0</v>
      </c>
      <c r="G47" s="167">
        <v>0.9</v>
      </c>
      <c r="H47" s="168">
        <v>10000</v>
      </c>
      <c r="I47" s="169">
        <v>0.85199999999999998</v>
      </c>
      <c r="J47" s="170">
        <v>0</v>
      </c>
      <c r="K47" s="170">
        <v>0</v>
      </c>
      <c r="L47" s="170">
        <v>0</v>
      </c>
      <c r="M47" s="170">
        <v>82380</v>
      </c>
      <c r="O47" s="157"/>
      <c r="P47" s="19"/>
    </row>
    <row r="48" spans="1:16" x14ac:dyDescent="0.25">
      <c r="A48" s="17" t="s">
        <v>293</v>
      </c>
      <c r="B48" s="15" t="s">
        <v>294</v>
      </c>
      <c r="C48" s="15">
        <v>1</v>
      </c>
      <c r="D48" s="15">
        <v>0</v>
      </c>
      <c r="E48" s="166">
        <v>571087</v>
      </c>
      <c r="F48" s="166">
        <v>0</v>
      </c>
      <c r="G48" s="167">
        <v>0.876</v>
      </c>
      <c r="H48" s="168">
        <v>0</v>
      </c>
      <c r="I48" s="169">
        <v>0.73499999999999999</v>
      </c>
      <c r="J48" s="170">
        <v>0</v>
      </c>
      <c r="K48" s="170">
        <v>0</v>
      </c>
      <c r="L48" s="170">
        <v>0</v>
      </c>
      <c r="M48" s="170">
        <v>0</v>
      </c>
      <c r="O48" s="157"/>
      <c r="P48" s="19"/>
    </row>
    <row r="49" spans="1:16" x14ac:dyDescent="0.25">
      <c r="A49" s="17" t="s">
        <v>295</v>
      </c>
      <c r="B49" s="15" t="s">
        <v>296</v>
      </c>
      <c r="C49" s="15">
        <v>1</v>
      </c>
      <c r="D49" s="15">
        <v>0</v>
      </c>
      <c r="E49" s="166">
        <v>1996238</v>
      </c>
      <c r="F49" s="166">
        <v>0</v>
      </c>
      <c r="G49" s="167">
        <v>0.9</v>
      </c>
      <c r="H49" s="168">
        <v>0</v>
      </c>
      <c r="I49" s="169">
        <v>0.96099999999999997</v>
      </c>
      <c r="J49" s="170">
        <v>0</v>
      </c>
      <c r="K49" s="170">
        <v>0</v>
      </c>
      <c r="L49" s="170">
        <v>0</v>
      </c>
      <c r="M49" s="170">
        <v>54166</v>
      </c>
      <c r="O49" s="157"/>
      <c r="P49" s="19"/>
    </row>
    <row r="50" spans="1:16" x14ac:dyDescent="0.25">
      <c r="A50" s="17" t="s">
        <v>297</v>
      </c>
      <c r="B50" s="15" t="s">
        <v>298</v>
      </c>
      <c r="C50" s="15">
        <v>1</v>
      </c>
      <c r="D50" s="15">
        <v>0</v>
      </c>
      <c r="E50" s="166">
        <v>5883417</v>
      </c>
      <c r="F50" s="166">
        <v>4468</v>
      </c>
      <c r="G50" s="167">
        <v>0.9</v>
      </c>
      <c r="H50" s="168">
        <v>0</v>
      </c>
      <c r="I50" s="169">
        <v>0.79500000000000004</v>
      </c>
      <c r="J50" s="170">
        <v>29295</v>
      </c>
      <c r="K50" s="170">
        <v>0</v>
      </c>
      <c r="L50" s="170">
        <v>0</v>
      </c>
      <c r="M50" s="170">
        <v>178861</v>
      </c>
      <c r="O50" s="157"/>
      <c r="P50" s="19"/>
    </row>
    <row r="51" spans="1:16" x14ac:dyDescent="0.25">
      <c r="A51" s="17" t="s">
        <v>299</v>
      </c>
      <c r="B51" s="15" t="s">
        <v>300</v>
      </c>
      <c r="C51" s="15">
        <v>1</v>
      </c>
      <c r="D51" s="15">
        <v>0</v>
      </c>
      <c r="E51" s="166">
        <v>4082610</v>
      </c>
      <c r="F51" s="166">
        <v>0</v>
      </c>
      <c r="G51" s="167">
        <v>0.89900000000000002</v>
      </c>
      <c r="H51" s="168">
        <v>5000</v>
      </c>
      <c r="I51" s="169">
        <v>0.75900000000000001</v>
      </c>
      <c r="J51" s="170">
        <v>30065</v>
      </c>
      <c r="K51" s="170">
        <v>0</v>
      </c>
      <c r="L51" s="170">
        <v>0</v>
      </c>
      <c r="M51" s="170">
        <v>113850</v>
      </c>
      <c r="O51" s="157"/>
      <c r="P51" s="19"/>
    </row>
    <row r="52" spans="1:16" x14ac:dyDescent="0.25">
      <c r="A52" s="17" t="s">
        <v>301</v>
      </c>
      <c r="B52" s="15" t="s">
        <v>302</v>
      </c>
      <c r="C52" s="15">
        <v>1</v>
      </c>
      <c r="D52" s="15">
        <v>0</v>
      </c>
      <c r="E52" s="166">
        <v>2363937</v>
      </c>
      <c r="F52" s="166">
        <v>0</v>
      </c>
      <c r="G52" s="167">
        <v>0.82199999999999995</v>
      </c>
      <c r="H52" s="168">
        <v>0</v>
      </c>
      <c r="I52" s="169">
        <v>0.72099999999999997</v>
      </c>
      <c r="J52" s="170">
        <v>8210</v>
      </c>
      <c r="K52" s="170">
        <v>370036</v>
      </c>
      <c r="L52" s="170">
        <v>0</v>
      </c>
      <c r="M52" s="170">
        <v>0</v>
      </c>
      <c r="O52" s="157"/>
      <c r="P52" s="19"/>
    </row>
    <row r="53" spans="1:16" x14ac:dyDescent="0.25">
      <c r="A53" s="17" t="s">
        <v>303</v>
      </c>
      <c r="B53" s="15" t="s">
        <v>304</v>
      </c>
      <c r="C53" s="15">
        <v>1</v>
      </c>
      <c r="D53" s="15">
        <v>0</v>
      </c>
      <c r="E53" s="166">
        <v>944060</v>
      </c>
      <c r="F53" s="166">
        <v>0</v>
      </c>
      <c r="G53" s="167">
        <v>0.9</v>
      </c>
      <c r="H53" s="168">
        <v>7500</v>
      </c>
      <c r="I53" s="169">
        <v>0.77900000000000003</v>
      </c>
      <c r="J53" s="170">
        <v>21950</v>
      </c>
      <c r="K53" s="170">
        <v>0</v>
      </c>
      <c r="L53" s="170">
        <v>0</v>
      </c>
      <c r="M53" s="170">
        <v>0</v>
      </c>
      <c r="O53" s="157"/>
      <c r="P53" s="19"/>
    </row>
    <row r="54" spans="1:16" x14ac:dyDescent="0.25">
      <c r="A54" s="17" t="s">
        <v>305</v>
      </c>
      <c r="B54" s="15" t="s">
        <v>306</v>
      </c>
      <c r="C54" s="15">
        <v>1</v>
      </c>
      <c r="D54" s="15">
        <v>0</v>
      </c>
      <c r="E54" s="166">
        <v>1099640</v>
      </c>
      <c r="F54" s="166">
        <v>0</v>
      </c>
      <c r="G54" s="167">
        <v>0.59199999999999997</v>
      </c>
      <c r="H54" s="168">
        <v>0</v>
      </c>
      <c r="I54" s="169">
        <v>0.71199999999999997</v>
      </c>
      <c r="J54" s="170">
        <v>0</v>
      </c>
      <c r="K54" s="170">
        <v>0</v>
      </c>
      <c r="L54" s="170">
        <v>0</v>
      </c>
      <c r="M54" s="170">
        <v>0</v>
      </c>
      <c r="O54" s="157"/>
      <c r="P54" s="19"/>
    </row>
    <row r="55" spans="1:16" x14ac:dyDescent="0.25">
      <c r="A55" s="17" t="s">
        <v>307</v>
      </c>
      <c r="B55" s="15" t="s">
        <v>308</v>
      </c>
      <c r="C55" s="15">
        <v>1</v>
      </c>
      <c r="D55" s="15">
        <v>0</v>
      </c>
      <c r="E55" s="166">
        <v>1513954</v>
      </c>
      <c r="F55" s="166">
        <v>0</v>
      </c>
      <c r="G55" s="167">
        <v>0.9</v>
      </c>
      <c r="H55" s="168">
        <v>0</v>
      </c>
      <c r="I55" s="169">
        <v>0.77900000000000003</v>
      </c>
      <c r="J55" s="170">
        <v>30026</v>
      </c>
      <c r="K55" s="170">
        <v>0</v>
      </c>
      <c r="L55" s="170">
        <v>0</v>
      </c>
      <c r="M55" s="170">
        <v>0</v>
      </c>
      <c r="O55" s="157"/>
      <c r="P55" s="19"/>
    </row>
    <row r="56" spans="1:16" x14ac:dyDescent="0.25">
      <c r="A56" s="17" t="s">
        <v>309</v>
      </c>
      <c r="B56" s="15" t="s">
        <v>310</v>
      </c>
      <c r="C56" s="15">
        <v>1</v>
      </c>
      <c r="D56" s="15">
        <v>0</v>
      </c>
      <c r="E56" s="166">
        <v>1546916</v>
      </c>
      <c r="F56" s="166">
        <v>0</v>
      </c>
      <c r="G56" s="167">
        <v>0.83099999999999996</v>
      </c>
      <c r="H56" s="168">
        <v>0</v>
      </c>
      <c r="I56" s="169">
        <v>0.73599999999999999</v>
      </c>
      <c r="J56" s="170">
        <v>26740</v>
      </c>
      <c r="K56" s="170">
        <v>0</v>
      </c>
      <c r="L56" s="170">
        <v>0</v>
      </c>
      <c r="M56" s="170">
        <v>0</v>
      </c>
      <c r="O56" s="157"/>
      <c r="P56" s="19"/>
    </row>
    <row r="57" spans="1:16" x14ac:dyDescent="0.25">
      <c r="A57" s="17" t="s">
        <v>311</v>
      </c>
      <c r="B57" s="15" t="s">
        <v>312</v>
      </c>
      <c r="C57" s="15">
        <v>1</v>
      </c>
      <c r="D57" s="15">
        <v>0</v>
      </c>
      <c r="E57" s="166">
        <v>1454541</v>
      </c>
      <c r="F57" s="166">
        <v>0</v>
      </c>
      <c r="G57" s="167">
        <v>0.68899999999999995</v>
      </c>
      <c r="H57" s="168">
        <v>9000</v>
      </c>
      <c r="I57" s="169">
        <v>0.68500000000000005</v>
      </c>
      <c r="J57" s="170">
        <v>5992</v>
      </c>
      <c r="K57" s="170">
        <v>0</v>
      </c>
      <c r="L57" s="170">
        <v>0</v>
      </c>
      <c r="M57" s="170">
        <v>0</v>
      </c>
      <c r="O57" s="157"/>
      <c r="P57" s="19"/>
    </row>
    <row r="58" spans="1:16" x14ac:dyDescent="0.25">
      <c r="A58" s="17" t="s">
        <v>313</v>
      </c>
      <c r="B58" s="15" t="s">
        <v>314</v>
      </c>
      <c r="C58" s="15">
        <v>1</v>
      </c>
      <c r="D58" s="15">
        <v>0</v>
      </c>
      <c r="E58" s="166">
        <v>2265082</v>
      </c>
      <c r="F58" s="166">
        <v>0</v>
      </c>
      <c r="G58" s="167">
        <v>0.76200000000000001</v>
      </c>
      <c r="H58" s="168">
        <v>0</v>
      </c>
      <c r="I58" s="169">
        <v>0.72499999999999998</v>
      </c>
      <c r="J58" s="170">
        <v>0</v>
      </c>
      <c r="K58" s="170">
        <v>0</v>
      </c>
      <c r="L58" s="170">
        <v>0</v>
      </c>
      <c r="M58" s="170">
        <v>43740</v>
      </c>
      <c r="O58" s="157"/>
      <c r="P58" s="19"/>
    </row>
    <row r="59" spans="1:16" x14ac:dyDescent="0.25">
      <c r="A59" s="17" t="s">
        <v>315</v>
      </c>
      <c r="B59" s="15" t="s">
        <v>316</v>
      </c>
      <c r="C59" s="15">
        <v>1</v>
      </c>
      <c r="D59" s="15">
        <v>0</v>
      </c>
      <c r="E59" s="166">
        <v>2083590</v>
      </c>
      <c r="F59" s="166">
        <v>0</v>
      </c>
      <c r="G59" s="167">
        <v>0.9</v>
      </c>
      <c r="H59" s="168">
        <v>0</v>
      </c>
      <c r="I59" s="169">
        <v>0.83699999999999997</v>
      </c>
      <c r="J59" s="170">
        <v>0</v>
      </c>
      <c r="K59" s="170">
        <v>0</v>
      </c>
      <c r="L59" s="170">
        <v>0</v>
      </c>
      <c r="M59" s="170">
        <v>44594</v>
      </c>
      <c r="O59" s="157"/>
      <c r="P59" s="19"/>
    </row>
    <row r="60" spans="1:16" x14ac:dyDescent="0.25">
      <c r="A60" s="17" t="s">
        <v>317</v>
      </c>
      <c r="B60" s="15" t="s">
        <v>318</v>
      </c>
      <c r="C60" s="15">
        <v>1</v>
      </c>
      <c r="D60" s="15">
        <v>0</v>
      </c>
      <c r="E60" s="166">
        <v>1720827</v>
      </c>
      <c r="F60" s="166">
        <v>0</v>
      </c>
      <c r="G60" s="167">
        <v>0.9</v>
      </c>
      <c r="H60" s="168">
        <v>12500</v>
      </c>
      <c r="I60" s="169">
        <v>0.81</v>
      </c>
      <c r="J60" s="170">
        <v>0</v>
      </c>
      <c r="K60" s="170">
        <v>0</v>
      </c>
      <c r="L60" s="170">
        <v>0</v>
      </c>
      <c r="M60" s="170">
        <v>0</v>
      </c>
      <c r="O60" s="157"/>
      <c r="P60" s="19"/>
    </row>
    <row r="61" spans="1:16" x14ac:dyDescent="0.25">
      <c r="A61" s="17" t="s">
        <v>319</v>
      </c>
      <c r="B61" s="15" t="s">
        <v>320</v>
      </c>
      <c r="C61" s="15">
        <v>1</v>
      </c>
      <c r="D61" s="15">
        <v>0</v>
      </c>
      <c r="E61" s="166">
        <v>2521716</v>
      </c>
      <c r="F61" s="166">
        <v>235312</v>
      </c>
      <c r="G61" s="167">
        <v>0.35099999999999998</v>
      </c>
      <c r="H61" s="168">
        <v>0</v>
      </c>
      <c r="I61" s="169">
        <v>0.621</v>
      </c>
      <c r="J61" s="170">
        <v>300</v>
      </c>
      <c r="K61" s="170">
        <v>0</v>
      </c>
      <c r="L61" s="170">
        <v>0</v>
      </c>
      <c r="M61" s="170">
        <v>0</v>
      </c>
      <c r="O61" s="157"/>
      <c r="P61" s="19"/>
    </row>
    <row r="62" spans="1:16" x14ac:dyDescent="0.25">
      <c r="A62" s="17" t="s">
        <v>321</v>
      </c>
      <c r="B62" s="15" t="s">
        <v>322</v>
      </c>
      <c r="C62" s="15">
        <v>1</v>
      </c>
      <c r="D62" s="15">
        <v>0</v>
      </c>
      <c r="E62" s="166">
        <v>1602176</v>
      </c>
      <c r="F62" s="166">
        <v>0</v>
      </c>
      <c r="G62" s="167">
        <v>0.9</v>
      </c>
      <c r="H62" s="168">
        <v>0</v>
      </c>
      <c r="I62" s="169">
        <v>0.8</v>
      </c>
      <c r="J62" s="170">
        <v>0</v>
      </c>
      <c r="K62" s="170">
        <v>0</v>
      </c>
      <c r="L62" s="170">
        <v>0</v>
      </c>
      <c r="M62" s="170">
        <v>0</v>
      </c>
      <c r="O62" s="157"/>
      <c r="P62" s="19"/>
    </row>
    <row r="63" spans="1:16" x14ac:dyDescent="0.25">
      <c r="A63" s="17" t="s">
        <v>323</v>
      </c>
      <c r="B63" s="15" t="s">
        <v>324</v>
      </c>
      <c r="C63" s="15">
        <v>1</v>
      </c>
      <c r="D63" s="15">
        <v>0</v>
      </c>
      <c r="E63" s="166">
        <v>356957</v>
      </c>
      <c r="F63" s="166">
        <v>0</v>
      </c>
      <c r="G63" s="167">
        <v>0.71599999999999997</v>
      </c>
      <c r="H63" s="168">
        <v>2879</v>
      </c>
      <c r="I63" s="169">
        <v>0.73799999999999999</v>
      </c>
      <c r="J63" s="170">
        <v>0</v>
      </c>
      <c r="K63" s="170">
        <v>0</v>
      </c>
      <c r="L63" s="170">
        <v>0</v>
      </c>
      <c r="M63" s="170">
        <v>0</v>
      </c>
      <c r="O63" s="157"/>
      <c r="P63" s="19"/>
    </row>
    <row r="64" spans="1:16" x14ac:dyDescent="0.25">
      <c r="A64" s="17" t="s">
        <v>325</v>
      </c>
      <c r="B64" s="15" t="s">
        <v>326</v>
      </c>
      <c r="C64" s="15">
        <v>1</v>
      </c>
      <c r="D64" s="15">
        <v>0</v>
      </c>
      <c r="E64" s="166">
        <v>4934196</v>
      </c>
      <c r="F64" s="166">
        <v>0</v>
      </c>
      <c r="G64" s="167">
        <v>0.9</v>
      </c>
      <c r="H64" s="168">
        <v>0</v>
      </c>
      <c r="I64" s="169">
        <v>0.88500000000000001</v>
      </c>
      <c r="J64" s="170">
        <v>3060</v>
      </c>
      <c r="K64" s="170">
        <v>10164</v>
      </c>
      <c r="L64" s="170">
        <v>0</v>
      </c>
      <c r="M64" s="170">
        <v>34427</v>
      </c>
      <c r="O64" s="157"/>
      <c r="P64" s="19"/>
    </row>
    <row r="65" spans="1:16" x14ac:dyDescent="0.25">
      <c r="A65" s="17" t="s">
        <v>327</v>
      </c>
      <c r="B65" s="15" t="s">
        <v>328</v>
      </c>
      <c r="C65" s="15">
        <v>1</v>
      </c>
      <c r="D65" s="15">
        <v>0</v>
      </c>
      <c r="E65" s="166">
        <v>1206715</v>
      </c>
      <c r="F65" s="166">
        <v>0</v>
      </c>
      <c r="G65" s="167">
        <v>0.54</v>
      </c>
      <c r="H65" s="168">
        <v>0</v>
      </c>
      <c r="I65" s="169">
        <v>0.59199999999999997</v>
      </c>
      <c r="J65" s="170">
        <v>0</v>
      </c>
      <c r="K65" s="170">
        <v>0</v>
      </c>
      <c r="L65" s="170">
        <v>0</v>
      </c>
      <c r="M65" s="170">
        <v>0</v>
      </c>
      <c r="O65" s="157"/>
      <c r="P65" s="19"/>
    </row>
    <row r="66" spans="1:16" x14ac:dyDescent="0.25">
      <c r="A66" s="17" t="s">
        <v>329</v>
      </c>
      <c r="B66" s="15" t="s">
        <v>330</v>
      </c>
      <c r="C66" s="15">
        <v>1</v>
      </c>
      <c r="D66" s="15">
        <v>0</v>
      </c>
      <c r="E66" s="166">
        <v>1956704</v>
      </c>
      <c r="F66" s="166">
        <v>0</v>
      </c>
      <c r="G66" s="167">
        <v>0.9</v>
      </c>
      <c r="H66" s="168">
        <v>0</v>
      </c>
      <c r="I66" s="169">
        <v>0.81599999999999995</v>
      </c>
      <c r="J66" s="170">
        <v>0</v>
      </c>
      <c r="K66" s="170">
        <v>0</v>
      </c>
      <c r="L66" s="170">
        <v>0</v>
      </c>
      <c r="M66" s="170">
        <v>0</v>
      </c>
      <c r="O66" s="157"/>
      <c r="P66" s="19"/>
    </row>
    <row r="67" spans="1:16" x14ac:dyDescent="0.25">
      <c r="A67" s="17" t="s">
        <v>331</v>
      </c>
      <c r="B67" s="15" t="s">
        <v>332</v>
      </c>
      <c r="C67" s="15">
        <v>1</v>
      </c>
      <c r="D67" s="15">
        <v>0</v>
      </c>
      <c r="E67" s="166">
        <v>2278305</v>
      </c>
      <c r="F67" s="166">
        <v>0</v>
      </c>
      <c r="G67" s="167">
        <v>0.9</v>
      </c>
      <c r="H67" s="168">
        <v>0</v>
      </c>
      <c r="I67" s="169">
        <v>0.81100000000000005</v>
      </c>
      <c r="J67" s="170">
        <v>0</v>
      </c>
      <c r="K67" s="170">
        <v>0</v>
      </c>
      <c r="L67" s="170">
        <v>0</v>
      </c>
      <c r="M67" s="170">
        <v>60825</v>
      </c>
      <c r="O67" s="157"/>
      <c r="P67" s="19"/>
    </row>
    <row r="68" spans="1:16" x14ac:dyDescent="0.25">
      <c r="A68" s="17" t="s">
        <v>333</v>
      </c>
      <c r="B68" s="15" t="s">
        <v>334</v>
      </c>
      <c r="C68" s="15">
        <v>1</v>
      </c>
      <c r="D68" s="15">
        <v>0</v>
      </c>
      <c r="E68" s="166">
        <v>610942</v>
      </c>
      <c r="F68" s="166">
        <v>0</v>
      </c>
      <c r="G68" s="167">
        <v>0.84599999999999997</v>
      </c>
      <c r="H68" s="168">
        <v>0</v>
      </c>
      <c r="I68" s="169">
        <v>0.76100000000000001</v>
      </c>
      <c r="J68" s="170">
        <v>0</v>
      </c>
      <c r="K68" s="170">
        <v>0</v>
      </c>
      <c r="L68" s="170">
        <v>0</v>
      </c>
      <c r="M68" s="170">
        <v>20692</v>
      </c>
      <c r="O68" s="157"/>
      <c r="P68" s="19"/>
    </row>
    <row r="69" spans="1:16" x14ac:dyDescent="0.25">
      <c r="A69" s="17" t="s">
        <v>335</v>
      </c>
      <c r="B69" s="15" t="s">
        <v>336</v>
      </c>
      <c r="C69" s="15">
        <v>1</v>
      </c>
      <c r="D69" s="15">
        <v>0</v>
      </c>
      <c r="E69" s="166">
        <v>526739</v>
      </c>
      <c r="F69" s="166">
        <v>0</v>
      </c>
      <c r="G69" s="167">
        <v>0.9</v>
      </c>
      <c r="H69" s="168">
        <v>0</v>
      </c>
      <c r="I69" s="169">
        <v>0.747</v>
      </c>
      <c r="J69" s="170">
        <v>0</v>
      </c>
      <c r="K69" s="170">
        <v>0</v>
      </c>
      <c r="L69" s="170">
        <v>0</v>
      </c>
      <c r="M69" s="170">
        <v>0</v>
      </c>
      <c r="O69" s="157"/>
      <c r="P69" s="19"/>
    </row>
    <row r="70" spans="1:16" x14ac:dyDescent="0.25">
      <c r="A70" s="17" t="s">
        <v>337</v>
      </c>
      <c r="B70" s="15" t="s">
        <v>338</v>
      </c>
      <c r="C70" s="15">
        <v>1</v>
      </c>
      <c r="D70" s="15">
        <v>0</v>
      </c>
      <c r="E70" s="166">
        <v>6596025</v>
      </c>
      <c r="F70" s="166">
        <v>0</v>
      </c>
      <c r="G70" s="167">
        <v>0.9</v>
      </c>
      <c r="H70" s="168">
        <v>0</v>
      </c>
      <c r="I70" s="169">
        <v>0.94899999999999995</v>
      </c>
      <c r="J70" s="170">
        <v>0</v>
      </c>
      <c r="K70" s="170">
        <v>228888</v>
      </c>
      <c r="L70" s="170">
        <v>0</v>
      </c>
      <c r="M70" s="170">
        <v>0</v>
      </c>
      <c r="O70" s="157"/>
      <c r="P70" s="19"/>
    </row>
    <row r="71" spans="1:16" x14ac:dyDescent="0.25">
      <c r="A71" s="17" t="s">
        <v>339</v>
      </c>
      <c r="B71" s="15" t="s">
        <v>340</v>
      </c>
      <c r="C71" s="15">
        <v>1</v>
      </c>
      <c r="D71" s="15">
        <v>0</v>
      </c>
      <c r="E71" s="166">
        <v>1004567</v>
      </c>
      <c r="F71" s="166">
        <v>0</v>
      </c>
      <c r="G71" s="167">
        <v>0.83699999999999997</v>
      </c>
      <c r="H71" s="168">
        <v>0</v>
      </c>
      <c r="I71" s="169">
        <v>0.72699999999999998</v>
      </c>
      <c r="J71" s="170">
        <v>0</v>
      </c>
      <c r="K71" s="170">
        <v>0</v>
      </c>
      <c r="L71" s="170">
        <v>0</v>
      </c>
      <c r="M71" s="170">
        <v>0</v>
      </c>
      <c r="O71" s="157"/>
      <c r="P71" s="19"/>
    </row>
    <row r="72" spans="1:16" x14ac:dyDescent="0.25">
      <c r="A72" s="17" t="s">
        <v>341</v>
      </c>
      <c r="B72" s="15" t="s">
        <v>342</v>
      </c>
      <c r="C72" s="15">
        <v>1</v>
      </c>
      <c r="D72" s="15">
        <v>0</v>
      </c>
      <c r="E72" s="166">
        <v>1870014</v>
      </c>
      <c r="F72" s="166">
        <v>0</v>
      </c>
      <c r="G72" s="167">
        <v>0.9</v>
      </c>
      <c r="H72" s="168">
        <v>0</v>
      </c>
      <c r="I72" s="169">
        <v>0.84299999999999997</v>
      </c>
      <c r="J72" s="170">
        <v>0</v>
      </c>
      <c r="K72" s="170">
        <v>0</v>
      </c>
      <c r="L72" s="170">
        <v>0</v>
      </c>
      <c r="M72" s="170">
        <v>0</v>
      </c>
      <c r="O72" s="157"/>
      <c r="P72" s="19"/>
    </row>
    <row r="73" spans="1:16" x14ac:dyDescent="0.25">
      <c r="A73" s="17" t="s">
        <v>343</v>
      </c>
      <c r="B73" s="15" t="s">
        <v>344</v>
      </c>
      <c r="C73" s="15">
        <v>1</v>
      </c>
      <c r="D73" s="15">
        <v>0</v>
      </c>
      <c r="E73" s="166">
        <v>631307</v>
      </c>
      <c r="F73" s="166">
        <v>0</v>
      </c>
      <c r="G73" s="167">
        <v>0.9</v>
      </c>
      <c r="H73" s="168">
        <v>0</v>
      </c>
      <c r="I73" s="169">
        <v>0.84399999999999997</v>
      </c>
      <c r="J73" s="170">
        <v>0</v>
      </c>
      <c r="K73" s="170">
        <v>0</v>
      </c>
      <c r="L73" s="170">
        <v>0</v>
      </c>
      <c r="M73" s="170">
        <v>0</v>
      </c>
      <c r="O73" s="157"/>
      <c r="P73" s="19"/>
    </row>
    <row r="74" spans="1:16" x14ac:dyDescent="0.25">
      <c r="A74" s="17" t="s">
        <v>345</v>
      </c>
      <c r="B74" s="15" t="s">
        <v>346</v>
      </c>
      <c r="C74" s="15">
        <v>1</v>
      </c>
      <c r="D74" s="15">
        <v>0</v>
      </c>
      <c r="E74" s="166">
        <v>671544</v>
      </c>
      <c r="F74" s="166">
        <v>0</v>
      </c>
      <c r="G74" s="167">
        <v>0.9</v>
      </c>
      <c r="H74" s="168">
        <v>0</v>
      </c>
      <c r="I74" s="169">
        <v>0.79200000000000004</v>
      </c>
      <c r="J74" s="170">
        <v>0</v>
      </c>
      <c r="K74" s="170">
        <v>0</v>
      </c>
      <c r="L74" s="170">
        <v>0</v>
      </c>
      <c r="M74" s="170">
        <v>0</v>
      </c>
      <c r="O74" s="157"/>
      <c r="P74" s="19"/>
    </row>
    <row r="75" spans="1:16" x14ac:dyDescent="0.25">
      <c r="A75" s="17" t="s">
        <v>347</v>
      </c>
      <c r="B75" s="15" t="s">
        <v>348</v>
      </c>
      <c r="C75" s="15">
        <v>1</v>
      </c>
      <c r="D75" s="15">
        <v>0</v>
      </c>
      <c r="E75" s="166">
        <v>725141</v>
      </c>
      <c r="F75" s="166">
        <v>0</v>
      </c>
      <c r="G75" s="167">
        <v>0.9</v>
      </c>
      <c r="H75" s="168">
        <v>0</v>
      </c>
      <c r="I75" s="169">
        <v>0.75700000000000001</v>
      </c>
      <c r="J75" s="170">
        <v>0</v>
      </c>
      <c r="K75" s="170">
        <v>0</v>
      </c>
      <c r="L75" s="170">
        <v>0</v>
      </c>
      <c r="M75" s="170">
        <v>15140</v>
      </c>
      <c r="O75" s="157"/>
      <c r="P75" s="19"/>
    </row>
    <row r="76" spans="1:16" x14ac:dyDescent="0.25">
      <c r="A76" s="17" t="s">
        <v>349</v>
      </c>
      <c r="B76" s="15" t="s">
        <v>350</v>
      </c>
      <c r="C76" s="15">
        <v>1</v>
      </c>
      <c r="D76" s="15">
        <v>0</v>
      </c>
      <c r="E76" s="166">
        <v>5274622</v>
      </c>
      <c r="F76" s="166">
        <v>0</v>
      </c>
      <c r="G76" s="167">
        <v>0.9</v>
      </c>
      <c r="H76" s="168">
        <v>0</v>
      </c>
      <c r="I76" s="169">
        <v>0.88700000000000001</v>
      </c>
      <c r="J76" s="170">
        <v>0</v>
      </c>
      <c r="K76" s="170">
        <v>0</v>
      </c>
      <c r="L76" s="170">
        <v>0</v>
      </c>
      <c r="M76" s="170">
        <v>0</v>
      </c>
      <c r="O76" s="157"/>
      <c r="P76" s="19"/>
    </row>
    <row r="77" spans="1:16" x14ac:dyDescent="0.25">
      <c r="A77" s="17" t="s">
        <v>351</v>
      </c>
      <c r="B77" s="15" t="s">
        <v>352</v>
      </c>
      <c r="C77" s="15">
        <v>1</v>
      </c>
      <c r="D77" s="15">
        <v>0</v>
      </c>
      <c r="E77" s="166">
        <v>6928353</v>
      </c>
      <c r="F77" s="166">
        <v>0</v>
      </c>
      <c r="G77" s="167">
        <v>0.73899999999999999</v>
      </c>
      <c r="H77" s="168">
        <v>0</v>
      </c>
      <c r="I77" s="169">
        <v>0.70299999999999996</v>
      </c>
      <c r="J77" s="170">
        <v>0</v>
      </c>
      <c r="K77" s="170">
        <v>0</v>
      </c>
      <c r="L77" s="170">
        <v>0</v>
      </c>
      <c r="M77" s="170">
        <v>0</v>
      </c>
      <c r="O77" s="157"/>
      <c r="P77" s="19"/>
    </row>
    <row r="78" spans="1:16" x14ac:dyDescent="0.25">
      <c r="A78" s="17" t="s">
        <v>353</v>
      </c>
      <c r="B78" s="15" t="s">
        <v>354</v>
      </c>
      <c r="C78" s="15">
        <v>1</v>
      </c>
      <c r="D78" s="15">
        <v>0</v>
      </c>
      <c r="E78" s="166">
        <v>1258972</v>
      </c>
      <c r="F78" s="166">
        <v>0</v>
      </c>
      <c r="G78" s="167">
        <v>0.9</v>
      </c>
      <c r="H78" s="168">
        <v>0</v>
      </c>
      <c r="I78" s="169">
        <v>0.81599999999999995</v>
      </c>
      <c r="J78" s="170">
        <v>28310</v>
      </c>
      <c r="K78" s="170">
        <v>0</v>
      </c>
      <c r="L78" s="170">
        <v>0</v>
      </c>
      <c r="M78" s="170">
        <v>0</v>
      </c>
      <c r="O78" s="157"/>
      <c r="P78" s="19"/>
    </row>
    <row r="79" spans="1:16" x14ac:dyDescent="0.25">
      <c r="A79" s="17" t="s">
        <v>355</v>
      </c>
      <c r="B79" s="15" t="s">
        <v>356</v>
      </c>
      <c r="C79" s="15">
        <v>1</v>
      </c>
      <c r="D79" s="15">
        <v>0</v>
      </c>
      <c r="E79" s="166">
        <v>2120800</v>
      </c>
      <c r="F79" s="166">
        <v>0</v>
      </c>
      <c r="G79" s="167">
        <v>0.83499999999999996</v>
      </c>
      <c r="H79" s="168">
        <v>0</v>
      </c>
      <c r="I79" s="169">
        <v>0.79300000000000004</v>
      </c>
      <c r="J79" s="170">
        <v>0</v>
      </c>
      <c r="K79" s="170">
        <v>0</v>
      </c>
      <c r="L79" s="170">
        <v>0</v>
      </c>
      <c r="M79" s="170">
        <v>0</v>
      </c>
      <c r="O79" s="157"/>
      <c r="P79" s="19"/>
    </row>
    <row r="80" spans="1:16" x14ac:dyDescent="0.25">
      <c r="A80" s="17" t="s">
        <v>357</v>
      </c>
      <c r="B80" s="15" t="s">
        <v>358</v>
      </c>
      <c r="C80" s="15">
        <v>1</v>
      </c>
      <c r="D80" s="15">
        <v>0</v>
      </c>
      <c r="E80" s="166">
        <v>1482302</v>
      </c>
      <c r="F80" s="166">
        <v>0</v>
      </c>
      <c r="G80" s="167">
        <v>0.9</v>
      </c>
      <c r="H80" s="168">
        <v>125</v>
      </c>
      <c r="I80" s="169">
        <v>0.77800000000000002</v>
      </c>
      <c r="J80" s="170">
        <v>24563</v>
      </c>
      <c r="K80" s="170">
        <v>0</v>
      </c>
      <c r="L80" s="170">
        <v>0</v>
      </c>
      <c r="M80" s="170">
        <v>0</v>
      </c>
      <c r="O80" s="157"/>
      <c r="P80" s="19"/>
    </row>
    <row r="81" spans="1:16" x14ac:dyDescent="0.25">
      <c r="A81" s="17" t="s">
        <v>359</v>
      </c>
      <c r="B81" s="15" t="s">
        <v>360</v>
      </c>
      <c r="C81" s="15">
        <v>1</v>
      </c>
      <c r="D81" s="15">
        <v>0</v>
      </c>
      <c r="E81" s="166">
        <v>2341809</v>
      </c>
      <c r="F81" s="166">
        <v>0</v>
      </c>
      <c r="G81" s="167">
        <v>0.9</v>
      </c>
      <c r="H81" s="168">
        <v>0</v>
      </c>
      <c r="I81" s="169">
        <v>0.80700000000000005</v>
      </c>
      <c r="J81" s="170">
        <v>0</v>
      </c>
      <c r="K81" s="170">
        <v>0</v>
      </c>
      <c r="L81" s="170">
        <v>0</v>
      </c>
      <c r="M81" s="170">
        <v>0</v>
      </c>
      <c r="O81" s="157"/>
      <c r="P81" s="19"/>
    </row>
    <row r="82" spans="1:16" x14ac:dyDescent="0.25">
      <c r="A82" s="17" t="s">
        <v>361</v>
      </c>
      <c r="B82" s="15" t="s">
        <v>362</v>
      </c>
      <c r="C82" s="15">
        <v>1</v>
      </c>
      <c r="D82" s="15">
        <v>0</v>
      </c>
      <c r="E82" s="166">
        <v>2223514</v>
      </c>
      <c r="F82" s="166">
        <v>2</v>
      </c>
      <c r="G82" s="167">
        <v>0.9</v>
      </c>
      <c r="H82" s="168">
        <v>50</v>
      </c>
      <c r="I82" s="169">
        <v>0.80600000000000005</v>
      </c>
      <c r="J82" s="170">
        <v>0</v>
      </c>
      <c r="K82" s="170">
        <v>0</v>
      </c>
      <c r="L82" s="170">
        <v>0</v>
      </c>
      <c r="M82" s="170">
        <v>24180</v>
      </c>
      <c r="O82" s="157"/>
      <c r="P82" s="19"/>
    </row>
    <row r="83" spans="1:16" x14ac:dyDescent="0.25">
      <c r="A83" s="17" t="s">
        <v>363</v>
      </c>
      <c r="B83" s="15" t="s">
        <v>364</v>
      </c>
      <c r="C83" s="15">
        <v>1</v>
      </c>
      <c r="D83" s="15">
        <v>0</v>
      </c>
      <c r="E83" s="166">
        <v>1282294</v>
      </c>
      <c r="F83" s="166">
        <v>0</v>
      </c>
      <c r="G83" s="167">
        <v>0.9</v>
      </c>
      <c r="H83" s="168">
        <v>0</v>
      </c>
      <c r="I83" s="169">
        <v>0.84699999999999998</v>
      </c>
      <c r="J83" s="170">
        <v>31745</v>
      </c>
      <c r="K83" s="170">
        <v>0</v>
      </c>
      <c r="L83" s="170">
        <v>0</v>
      </c>
      <c r="M83" s="170">
        <v>0</v>
      </c>
      <c r="O83" s="157"/>
      <c r="P83" s="19"/>
    </row>
    <row r="84" spans="1:16" x14ac:dyDescent="0.25">
      <c r="A84" s="17" t="s">
        <v>365</v>
      </c>
      <c r="B84" s="15" t="s">
        <v>366</v>
      </c>
      <c r="C84" s="15">
        <v>1</v>
      </c>
      <c r="D84" s="15">
        <v>0</v>
      </c>
      <c r="E84" s="166">
        <v>1387740</v>
      </c>
      <c r="F84" s="166">
        <v>0</v>
      </c>
      <c r="G84" s="167">
        <v>0.9</v>
      </c>
      <c r="H84" s="168">
        <v>0</v>
      </c>
      <c r="I84" s="169">
        <v>0.76300000000000001</v>
      </c>
      <c r="J84" s="170">
        <v>0</v>
      </c>
      <c r="K84" s="170">
        <v>0</v>
      </c>
      <c r="L84" s="170">
        <v>0</v>
      </c>
      <c r="M84" s="170">
        <v>0</v>
      </c>
      <c r="O84" s="157"/>
      <c r="P84" s="19"/>
    </row>
    <row r="85" spans="1:16" x14ac:dyDescent="0.25">
      <c r="A85" s="17" t="s">
        <v>367</v>
      </c>
      <c r="B85" s="15" t="s">
        <v>368</v>
      </c>
      <c r="C85" s="15">
        <v>1</v>
      </c>
      <c r="D85" s="15">
        <v>0</v>
      </c>
      <c r="E85" s="166">
        <v>1924155</v>
      </c>
      <c r="F85" s="166">
        <v>0</v>
      </c>
      <c r="G85" s="167">
        <v>0.9</v>
      </c>
      <c r="H85" s="168">
        <v>0</v>
      </c>
      <c r="I85" s="169">
        <v>0.85099999999999998</v>
      </c>
      <c r="J85" s="170">
        <v>0</v>
      </c>
      <c r="K85" s="170">
        <v>0</v>
      </c>
      <c r="L85" s="170">
        <v>0</v>
      </c>
      <c r="M85" s="170">
        <v>0</v>
      </c>
      <c r="O85" s="157"/>
      <c r="P85" s="19"/>
    </row>
    <row r="86" spans="1:16" x14ac:dyDescent="0.25">
      <c r="A86" s="17" t="s">
        <v>369</v>
      </c>
      <c r="B86" s="15" t="s">
        <v>370</v>
      </c>
      <c r="C86" s="15">
        <v>1</v>
      </c>
      <c r="D86" s="15">
        <v>0</v>
      </c>
      <c r="E86" s="166">
        <v>2343386</v>
      </c>
      <c r="F86" s="166">
        <v>47188</v>
      </c>
      <c r="G86" s="167">
        <v>0.9</v>
      </c>
      <c r="H86" s="168">
        <v>0</v>
      </c>
      <c r="I86" s="169">
        <v>0.85199999999999998</v>
      </c>
      <c r="J86" s="170">
        <v>0</v>
      </c>
      <c r="K86" s="170">
        <v>0</v>
      </c>
      <c r="L86" s="170">
        <v>0</v>
      </c>
      <c r="M86" s="170">
        <v>45668</v>
      </c>
      <c r="O86" s="157"/>
      <c r="P86" s="19"/>
    </row>
    <row r="87" spans="1:16" x14ac:dyDescent="0.25">
      <c r="A87" s="17" t="s">
        <v>371</v>
      </c>
      <c r="B87" s="15" t="s">
        <v>372</v>
      </c>
      <c r="C87" s="15">
        <v>1</v>
      </c>
      <c r="D87" s="15">
        <v>0</v>
      </c>
      <c r="E87" s="166">
        <v>2048794</v>
      </c>
      <c r="F87" s="166">
        <v>460979</v>
      </c>
      <c r="G87" s="167">
        <v>0.79</v>
      </c>
      <c r="H87" s="168">
        <v>0</v>
      </c>
      <c r="I87" s="169">
        <v>0.7</v>
      </c>
      <c r="J87" s="170">
        <v>0</v>
      </c>
      <c r="K87" s="170">
        <v>0</v>
      </c>
      <c r="L87" s="170">
        <v>0</v>
      </c>
      <c r="M87" s="170">
        <v>0</v>
      </c>
      <c r="O87" s="157"/>
      <c r="P87" s="19"/>
    </row>
    <row r="88" spans="1:16" x14ac:dyDescent="0.25">
      <c r="A88" s="17" t="s">
        <v>373</v>
      </c>
      <c r="B88" s="15" t="s">
        <v>374</v>
      </c>
      <c r="C88" s="15">
        <v>1</v>
      </c>
      <c r="D88" s="15">
        <v>0</v>
      </c>
      <c r="E88" s="166">
        <v>1893324</v>
      </c>
      <c r="F88" s="166">
        <v>0</v>
      </c>
      <c r="G88" s="167">
        <v>0.80400000000000005</v>
      </c>
      <c r="H88" s="168">
        <v>3000</v>
      </c>
      <c r="I88" s="169">
        <v>0.71899999999999997</v>
      </c>
      <c r="J88" s="170">
        <v>7850</v>
      </c>
      <c r="K88" s="170">
        <v>0</v>
      </c>
      <c r="L88" s="170">
        <v>0</v>
      </c>
      <c r="M88" s="170">
        <v>0</v>
      </c>
      <c r="O88" s="157"/>
      <c r="P88" s="19"/>
    </row>
    <row r="89" spans="1:16" x14ac:dyDescent="0.25">
      <c r="A89" s="17" t="s">
        <v>375</v>
      </c>
      <c r="B89" s="15" t="s">
        <v>376</v>
      </c>
      <c r="C89" s="15">
        <v>1</v>
      </c>
      <c r="D89" s="15">
        <v>0</v>
      </c>
      <c r="E89" s="166">
        <v>2076696</v>
      </c>
      <c r="F89" s="166">
        <v>21745</v>
      </c>
      <c r="G89" s="167">
        <v>0.9</v>
      </c>
      <c r="H89" s="168">
        <v>0</v>
      </c>
      <c r="I89" s="169">
        <v>0.76300000000000001</v>
      </c>
      <c r="J89" s="170">
        <v>0</v>
      </c>
      <c r="K89" s="170">
        <v>0</v>
      </c>
      <c r="L89" s="170">
        <v>0</v>
      </c>
      <c r="M89" s="170">
        <v>0</v>
      </c>
      <c r="O89" s="157"/>
      <c r="P89" s="19"/>
    </row>
    <row r="90" spans="1:16" x14ac:dyDescent="0.25">
      <c r="A90" s="17" t="s">
        <v>377</v>
      </c>
      <c r="B90" s="15" t="s">
        <v>378</v>
      </c>
      <c r="C90" s="15">
        <v>1</v>
      </c>
      <c r="D90" s="15">
        <v>0</v>
      </c>
      <c r="E90" s="166">
        <v>209764</v>
      </c>
      <c r="F90" s="166">
        <v>0</v>
      </c>
      <c r="G90" s="167">
        <v>0.82599999999999996</v>
      </c>
      <c r="H90" s="168">
        <v>0</v>
      </c>
      <c r="I90" s="169">
        <v>0.73199999999999998</v>
      </c>
      <c r="J90" s="170">
        <v>0</v>
      </c>
      <c r="K90" s="170">
        <v>0</v>
      </c>
      <c r="L90" s="170">
        <v>0</v>
      </c>
      <c r="M90" s="170">
        <v>0</v>
      </c>
      <c r="O90" s="157"/>
      <c r="P90" s="19"/>
    </row>
    <row r="91" spans="1:16" x14ac:dyDescent="0.25">
      <c r="A91" s="17" t="s">
        <v>379</v>
      </c>
      <c r="B91" s="15" t="s">
        <v>380</v>
      </c>
      <c r="C91" s="15">
        <v>1</v>
      </c>
      <c r="D91" s="15">
        <v>0</v>
      </c>
      <c r="E91" s="166">
        <v>1844855</v>
      </c>
      <c r="F91" s="166">
        <v>0</v>
      </c>
      <c r="G91" s="167">
        <v>0.9</v>
      </c>
      <c r="H91" s="168">
        <v>0</v>
      </c>
      <c r="I91" s="169">
        <v>0.78900000000000003</v>
      </c>
      <c r="J91" s="170">
        <v>0</v>
      </c>
      <c r="K91" s="170">
        <v>0</v>
      </c>
      <c r="L91" s="170">
        <v>0</v>
      </c>
      <c r="M91" s="170">
        <v>0</v>
      </c>
      <c r="O91" s="157"/>
      <c r="P91" s="19"/>
    </row>
    <row r="92" spans="1:16" x14ac:dyDescent="0.25">
      <c r="A92" s="17" t="s">
        <v>381</v>
      </c>
      <c r="B92" s="15" t="s">
        <v>382</v>
      </c>
      <c r="C92" s="15">
        <v>1</v>
      </c>
      <c r="D92" s="15">
        <v>0</v>
      </c>
      <c r="E92" s="166">
        <v>1879392</v>
      </c>
      <c r="F92" s="166">
        <v>0</v>
      </c>
      <c r="G92" s="167">
        <v>0.9</v>
      </c>
      <c r="H92" s="168">
        <v>0</v>
      </c>
      <c r="I92" s="169">
        <v>0.78</v>
      </c>
      <c r="J92" s="170">
        <v>20725</v>
      </c>
      <c r="K92" s="170">
        <v>0</v>
      </c>
      <c r="L92" s="170">
        <v>0</v>
      </c>
      <c r="M92" s="170">
        <v>0</v>
      </c>
      <c r="O92" s="157"/>
      <c r="P92" s="19"/>
    </row>
    <row r="93" spans="1:16" x14ac:dyDescent="0.25">
      <c r="A93" s="17" t="s">
        <v>383</v>
      </c>
      <c r="B93" s="15" t="s">
        <v>384</v>
      </c>
      <c r="C93" s="15">
        <v>1</v>
      </c>
      <c r="D93" s="15">
        <v>0</v>
      </c>
      <c r="E93" s="166">
        <v>1643635</v>
      </c>
      <c r="F93" s="166">
        <v>0</v>
      </c>
      <c r="G93" s="167">
        <v>0.85099999999999998</v>
      </c>
      <c r="H93" s="168">
        <v>275</v>
      </c>
      <c r="I93" s="169">
        <v>0.76400000000000001</v>
      </c>
      <c r="J93" s="170">
        <v>0</v>
      </c>
      <c r="K93" s="170">
        <v>0</v>
      </c>
      <c r="L93" s="170">
        <v>0</v>
      </c>
      <c r="M93" s="170">
        <v>0</v>
      </c>
      <c r="O93" s="157"/>
      <c r="P93" s="19"/>
    </row>
    <row r="94" spans="1:16" x14ac:dyDescent="0.25">
      <c r="A94" s="17" t="s">
        <v>385</v>
      </c>
      <c r="B94" s="15" t="s">
        <v>386</v>
      </c>
      <c r="C94" s="15">
        <v>1</v>
      </c>
      <c r="D94" s="15">
        <v>0</v>
      </c>
      <c r="E94" s="166">
        <v>1754270</v>
      </c>
      <c r="F94" s="166">
        <v>0</v>
      </c>
      <c r="G94" s="167">
        <v>0.9</v>
      </c>
      <c r="H94" s="168">
        <v>1990</v>
      </c>
      <c r="I94" s="169">
        <v>0.76900000000000002</v>
      </c>
      <c r="J94" s="170">
        <v>17380</v>
      </c>
      <c r="K94" s="170">
        <v>0</v>
      </c>
      <c r="L94" s="170">
        <v>0</v>
      </c>
      <c r="M94" s="170">
        <v>0</v>
      </c>
      <c r="O94" s="157"/>
      <c r="P94" s="19"/>
    </row>
    <row r="95" spans="1:16" x14ac:dyDescent="0.25">
      <c r="A95" s="17" t="s">
        <v>387</v>
      </c>
      <c r="B95" s="15" t="s">
        <v>388</v>
      </c>
      <c r="C95" s="15">
        <v>1</v>
      </c>
      <c r="D95" s="15">
        <v>0</v>
      </c>
      <c r="E95" s="166">
        <v>2730760</v>
      </c>
      <c r="F95" s="166">
        <v>5806</v>
      </c>
      <c r="G95" s="167">
        <v>6.5000000000000002E-2</v>
      </c>
      <c r="H95" s="168">
        <v>17000</v>
      </c>
      <c r="I95" s="169">
        <v>0.316</v>
      </c>
      <c r="J95" s="170">
        <v>3500</v>
      </c>
      <c r="K95" s="170">
        <v>0</v>
      </c>
      <c r="L95" s="170">
        <v>0</v>
      </c>
      <c r="M95" s="170">
        <v>0</v>
      </c>
      <c r="O95" s="157"/>
      <c r="P95" s="19"/>
    </row>
    <row r="96" spans="1:16" x14ac:dyDescent="0.25">
      <c r="A96" s="17" t="s">
        <v>389</v>
      </c>
      <c r="B96" s="15" t="s">
        <v>390</v>
      </c>
      <c r="C96" s="15">
        <v>1</v>
      </c>
      <c r="D96" s="15">
        <v>0</v>
      </c>
      <c r="E96" s="166">
        <v>405273</v>
      </c>
      <c r="F96" s="166">
        <v>0</v>
      </c>
      <c r="G96" s="167">
        <v>0.20599999999999999</v>
      </c>
      <c r="H96" s="168">
        <v>0</v>
      </c>
      <c r="I96" s="169">
        <v>0.48799999999999999</v>
      </c>
      <c r="J96" s="170">
        <v>0</v>
      </c>
      <c r="K96" s="170">
        <v>0</v>
      </c>
      <c r="L96" s="170">
        <v>0</v>
      </c>
      <c r="M96" s="170">
        <v>0</v>
      </c>
      <c r="O96" s="157"/>
      <c r="P96" s="19"/>
    </row>
    <row r="97" spans="1:16" x14ac:dyDescent="0.25">
      <c r="A97" s="17" t="s">
        <v>391</v>
      </c>
      <c r="B97" s="15" t="s">
        <v>392</v>
      </c>
      <c r="C97" s="15">
        <v>1</v>
      </c>
      <c r="D97" s="15">
        <v>0</v>
      </c>
      <c r="E97" s="166">
        <v>640198</v>
      </c>
      <c r="F97" s="166">
        <v>0</v>
      </c>
      <c r="G97" s="167">
        <v>0.189</v>
      </c>
      <c r="H97" s="168">
        <v>0</v>
      </c>
      <c r="I97" s="169">
        <v>0.39600000000000002</v>
      </c>
      <c r="J97" s="170">
        <v>0</v>
      </c>
      <c r="K97" s="170">
        <v>0</v>
      </c>
      <c r="L97" s="170">
        <v>0</v>
      </c>
      <c r="M97" s="170">
        <v>0</v>
      </c>
      <c r="O97" s="157"/>
      <c r="P97" s="19"/>
    </row>
    <row r="98" spans="1:16" x14ac:dyDescent="0.25">
      <c r="A98" s="17" t="s">
        <v>393</v>
      </c>
      <c r="B98" s="15" t="s">
        <v>394</v>
      </c>
      <c r="C98" s="15">
        <v>1</v>
      </c>
      <c r="D98" s="15">
        <v>0</v>
      </c>
      <c r="E98" s="166">
        <v>3784888</v>
      </c>
      <c r="F98" s="166">
        <v>683280</v>
      </c>
      <c r="G98" s="167">
        <v>0.47799999999999998</v>
      </c>
      <c r="H98" s="168">
        <v>0</v>
      </c>
      <c r="I98" s="169">
        <v>0.61399999999999999</v>
      </c>
      <c r="J98" s="170">
        <v>0</v>
      </c>
      <c r="K98" s="170">
        <v>0</v>
      </c>
      <c r="L98" s="170">
        <v>0</v>
      </c>
      <c r="M98" s="170">
        <v>0</v>
      </c>
      <c r="O98" s="157"/>
      <c r="P98" s="19"/>
    </row>
    <row r="99" spans="1:16" x14ac:dyDescent="0.25">
      <c r="A99" s="17" t="s">
        <v>395</v>
      </c>
      <c r="B99" s="15" t="s">
        <v>396</v>
      </c>
      <c r="C99" s="15">
        <v>1</v>
      </c>
      <c r="D99" s="15">
        <v>0</v>
      </c>
      <c r="E99" s="166">
        <v>2477709</v>
      </c>
      <c r="F99" s="166">
        <v>0</v>
      </c>
      <c r="G99" s="167">
        <v>0.59599999999999997</v>
      </c>
      <c r="H99" s="168">
        <v>2100</v>
      </c>
      <c r="I99" s="169">
        <v>0.63500000000000001</v>
      </c>
      <c r="J99" s="170">
        <v>22121</v>
      </c>
      <c r="K99" s="170">
        <v>0</v>
      </c>
      <c r="L99" s="170">
        <v>0</v>
      </c>
      <c r="M99" s="170">
        <v>0</v>
      </c>
      <c r="O99" s="157"/>
      <c r="P99" s="19"/>
    </row>
    <row r="100" spans="1:16" x14ac:dyDescent="0.25">
      <c r="A100" s="17" t="s">
        <v>397</v>
      </c>
      <c r="B100" s="15" t="s">
        <v>398</v>
      </c>
      <c r="C100" s="15">
        <v>1</v>
      </c>
      <c r="D100" s="15">
        <v>0</v>
      </c>
      <c r="E100" s="166">
        <v>437639</v>
      </c>
      <c r="F100" s="166">
        <v>855</v>
      </c>
      <c r="G100" s="167">
        <v>0.308</v>
      </c>
      <c r="H100" s="168">
        <v>0</v>
      </c>
      <c r="I100" s="169">
        <v>0.35</v>
      </c>
      <c r="J100" s="170">
        <v>0</v>
      </c>
      <c r="K100" s="170">
        <v>0</v>
      </c>
      <c r="L100" s="170">
        <v>0</v>
      </c>
      <c r="M100" s="170">
        <v>0</v>
      </c>
      <c r="O100" s="157"/>
      <c r="P100" s="19"/>
    </row>
    <row r="101" spans="1:16" x14ac:dyDescent="0.25">
      <c r="A101" s="17" t="s">
        <v>399</v>
      </c>
      <c r="B101" s="15" t="s">
        <v>400</v>
      </c>
      <c r="C101" s="15">
        <v>1</v>
      </c>
      <c r="D101" s="15">
        <v>0</v>
      </c>
      <c r="E101" s="166">
        <v>1071436</v>
      </c>
      <c r="F101" s="166">
        <v>0</v>
      </c>
      <c r="G101" s="167">
        <v>0.9</v>
      </c>
      <c r="H101" s="168">
        <v>3000</v>
      </c>
      <c r="I101" s="169">
        <v>0.82099999999999995</v>
      </c>
      <c r="J101" s="170">
        <v>0</v>
      </c>
      <c r="K101" s="170">
        <v>0</v>
      </c>
      <c r="L101" s="170">
        <v>0</v>
      </c>
      <c r="M101" s="170">
        <v>0</v>
      </c>
      <c r="O101" s="157"/>
      <c r="P101" s="19"/>
    </row>
    <row r="102" spans="1:16" x14ac:dyDescent="0.25">
      <c r="A102" s="17" t="s">
        <v>401</v>
      </c>
      <c r="B102" s="15" t="s">
        <v>402</v>
      </c>
      <c r="C102" s="15">
        <v>1</v>
      </c>
      <c r="D102" s="15">
        <v>0</v>
      </c>
      <c r="E102" s="166">
        <v>3718283</v>
      </c>
      <c r="F102" s="166">
        <v>0</v>
      </c>
      <c r="G102" s="167">
        <v>0.86099999999999999</v>
      </c>
      <c r="H102" s="168">
        <v>0</v>
      </c>
      <c r="I102" s="169">
        <v>0.78200000000000003</v>
      </c>
      <c r="J102" s="170">
        <v>0</v>
      </c>
      <c r="K102" s="170">
        <v>0</v>
      </c>
      <c r="L102" s="170">
        <v>0</v>
      </c>
      <c r="M102" s="170">
        <v>0</v>
      </c>
      <c r="O102" s="157"/>
      <c r="P102" s="19"/>
    </row>
    <row r="103" spans="1:16" x14ac:dyDescent="0.25">
      <c r="A103" s="17" t="s">
        <v>403</v>
      </c>
      <c r="B103" s="15" t="s">
        <v>404</v>
      </c>
      <c r="C103" s="15">
        <v>1</v>
      </c>
      <c r="D103" s="15">
        <v>0</v>
      </c>
      <c r="E103" s="166">
        <v>1353361</v>
      </c>
      <c r="F103" s="166">
        <v>0</v>
      </c>
      <c r="G103" s="167">
        <v>0.9</v>
      </c>
      <c r="H103" s="168">
        <v>0</v>
      </c>
      <c r="I103" s="169">
        <v>0.84699999999999998</v>
      </c>
      <c r="J103" s="170">
        <v>0</v>
      </c>
      <c r="K103" s="170">
        <v>2167</v>
      </c>
      <c r="L103" s="170">
        <v>0</v>
      </c>
      <c r="M103" s="170">
        <v>0</v>
      </c>
      <c r="O103" s="157"/>
      <c r="P103" s="19"/>
    </row>
    <row r="104" spans="1:16" x14ac:dyDescent="0.25">
      <c r="A104" s="17" t="s">
        <v>405</v>
      </c>
      <c r="B104" s="15" t="s">
        <v>406</v>
      </c>
      <c r="C104" s="15">
        <v>1</v>
      </c>
      <c r="D104" s="15">
        <v>0</v>
      </c>
      <c r="E104" s="166">
        <v>1848260</v>
      </c>
      <c r="F104" s="166">
        <v>0</v>
      </c>
      <c r="G104" s="167">
        <v>0.82</v>
      </c>
      <c r="H104" s="168">
        <v>0</v>
      </c>
      <c r="I104" s="169">
        <v>0.747</v>
      </c>
      <c r="J104" s="170">
        <v>28798</v>
      </c>
      <c r="K104" s="170">
        <v>0</v>
      </c>
      <c r="L104" s="170">
        <v>0</v>
      </c>
      <c r="M104" s="170">
        <v>39591</v>
      </c>
      <c r="O104" s="157"/>
      <c r="P104" s="19"/>
    </row>
    <row r="105" spans="1:16" x14ac:dyDescent="0.25">
      <c r="A105" s="17" t="s">
        <v>407</v>
      </c>
      <c r="B105" s="15" t="s">
        <v>408</v>
      </c>
      <c r="C105" s="15">
        <v>1</v>
      </c>
      <c r="D105" s="15">
        <v>0</v>
      </c>
      <c r="E105" s="166">
        <v>1835627</v>
      </c>
      <c r="F105" s="166">
        <v>0</v>
      </c>
      <c r="G105" s="167">
        <v>0.9</v>
      </c>
      <c r="H105" s="168">
        <v>0</v>
      </c>
      <c r="I105" s="169">
        <v>0.84199999999999997</v>
      </c>
      <c r="J105" s="170">
        <v>18040</v>
      </c>
      <c r="K105" s="170">
        <v>0</v>
      </c>
      <c r="L105" s="170">
        <v>0</v>
      </c>
      <c r="M105" s="170">
        <v>42100</v>
      </c>
      <c r="O105" s="157"/>
      <c r="P105" s="19"/>
    </row>
    <row r="106" spans="1:16" x14ac:dyDescent="0.25">
      <c r="A106" s="17" t="s">
        <v>409</v>
      </c>
      <c r="B106" s="15" t="s">
        <v>410</v>
      </c>
      <c r="C106" s="15">
        <v>1</v>
      </c>
      <c r="D106" s="15">
        <v>0</v>
      </c>
      <c r="E106" s="166">
        <v>72665</v>
      </c>
      <c r="F106" s="166">
        <v>0</v>
      </c>
      <c r="G106" s="167">
        <v>6.5000000000000002E-2</v>
      </c>
      <c r="H106" s="168">
        <v>0</v>
      </c>
      <c r="I106" s="169">
        <v>0.104</v>
      </c>
      <c r="J106" s="170">
        <v>0</v>
      </c>
      <c r="K106" s="170">
        <v>0</v>
      </c>
      <c r="L106" s="170">
        <v>0</v>
      </c>
      <c r="M106" s="170">
        <v>0</v>
      </c>
      <c r="O106" s="157"/>
      <c r="P106" s="19"/>
    </row>
    <row r="107" spans="1:16" x14ac:dyDescent="0.25">
      <c r="A107" s="17" t="s">
        <v>411</v>
      </c>
      <c r="B107" s="15" t="s">
        <v>412</v>
      </c>
      <c r="C107" s="15">
        <v>1</v>
      </c>
      <c r="D107" s="15">
        <v>0</v>
      </c>
      <c r="E107" s="166">
        <v>54135</v>
      </c>
      <c r="F107" s="166">
        <v>0</v>
      </c>
      <c r="G107" s="167">
        <v>6.5000000000000002E-2</v>
      </c>
      <c r="H107" s="168">
        <v>0</v>
      </c>
      <c r="I107" s="169">
        <v>1E-3</v>
      </c>
      <c r="J107" s="170">
        <v>0</v>
      </c>
      <c r="K107" s="170">
        <v>0</v>
      </c>
      <c r="L107" s="170">
        <v>0</v>
      </c>
      <c r="M107" s="170">
        <v>0</v>
      </c>
      <c r="O107" s="157"/>
      <c r="P107" s="19"/>
    </row>
    <row r="108" spans="1:16" x14ac:dyDescent="0.25">
      <c r="A108" s="17" t="s">
        <v>413</v>
      </c>
      <c r="B108" s="15" t="s">
        <v>414</v>
      </c>
      <c r="C108" s="15">
        <v>1</v>
      </c>
      <c r="D108" s="15">
        <v>0</v>
      </c>
      <c r="E108" s="166">
        <v>555884</v>
      </c>
      <c r="F108" s="166">
        <v>0</v>
      </c>
      <c r="G108" s="167">
        <v>0.69899999999999995</v>
      </c>
      <c r="H108" s="168">
        <v>0</v>
      </c>
      <c r="I108" s="169">
        <v>0.67500000000000004</v>
      </c>
      <c r="J108" s="170">
        <v>0</v>
      </c>
      <c r="K108" s="170">
        <v>0</v>
      </c>
      <c r="L108" s="170">
        <v>0</v>
      </c>
      <c r="M108" s="170">
        <v>0</v>
      </c>
      <c r="O108" s="157"/>
      <c r="P108" s="19"/>
    </row>
    <row r="109" spans="1:16" x14ac:dyDescent="0.25">
      <c r="A109" s="17" t="s">
        <v>415</v>
      </c>
      <c r="B109" s="15" t="s">
        <v>416</v>
      </c>
      <c r="C109" s="15">
        <v>1</v>
      </c>
      <c r="D109" s="15">
        <v>0</v>
      </c>
      <c r="E109" s="166">
        <v>1115028</v>
      </c>
      <c r="F109" s="166">
        <v>0</v>
      </c>
      <c r="G109" s="167">
        <v>0.64</v>
      </c>
      <c r="H109" s="168">
        <v>0</v>
      </c>
      <c r="I109" s="169">
        <v>0.63300000000000001</v>
      </c>
      <c r="J109" s="170">
        <v>0</v>
      </c>
      <c r="K109" s="170">
        <v>11976</v>
      </c>
      <c r="L109" s="170">
        <v>0</v>
      </c>
      <c r="M109" s="170">
        <v>6330</v>
      </c>
      <c r="O109" s="157"/>
      <c r="P109" s="19"/>
    </row>
    <row r="110" spans="1:16" x14ac:dyDescent="0.25">
      <c r="A110" s="17" t="s">
        <v>417</v>
      </c>
      <c r="B110" s="15" t="s">
        <v>418</v>
      </c>
      <c r="C110" s="15">
        <v>1</v>
      </c>
      <c r="D110" s="15">
        <v>0</v>
      </c>
      <c r="E110" s="166">
        <v>411779</v>
      </c>
      <c r="F110" s="166">
        <v>0</v>
      </c>
      <c r="G110" s="167">
        <v>0.65900000000000003</v>
      </c>
      <c r="H110" s="168">
        <v>0</v>
      </c>
      <c r="I110" s="169">
        <v>0.71099999999999997</v>
      </c>
      <c r="J110" s="170">
        <v>0</v>
      </c>
      <c r="K110" s="170">
        <v>0</v>
      </c>
      <c r="L110" s="170">
        <v>0</v>
      </c>
      <c r="M110" s="170">
        <v>0</v>
      </c>
      <c r="O110" s="157"/>
      <c r="P110" s="19"/>
    </row>
    <row r="111" spans="1:16" x14ac:dyDescent="0.25">
      <c r="A111" s="17" t="s">
        <v>419</v>
      </c>
      <c r="B111" s="15" t="s">
        <v>420</v>
      </c>
      <c r="C111" s="15">
        <v>1</v>
      </c>
      <c r="D111" s="15">
        <v>0</v>
      </c>
      <c r="E111" s="166">
        <v>1124442</v>
      </c>
      <c r="F111" s="166">
        <v>0</v>
      </c>
      <c r="G111" s="167">
        <v>0.624</v>
      </c>
      <c r="H111" s="168">
        <v>0</v>
      </c>
      <c r="I111" s="169">
        <v>0.68799999999999994</v>
      </c>
      <c r="J111" s="170">
        <v>17535</v>
      </c>
      <c r="K111" s="170">
        <v>0</v>
      </c>
      <c r="L111" s="170">
        <v>0</v>
      </c>
      <c r="M111" s="170">
        <v>0</v>
      </c>
      <c r="O111" s="157"/>
      <c r="P111" s="19"/>
    </row>
    <row r="112" spans="1:16" x14ac:dyDescent="0.25">
      <c r="A112" s="17" t="s">
        <v>421</v>
      </c>
      <c r="B112" s="15" t="s">
        <v>422</v>
      </c>
      <c r="C112" s="15">
        <v>1</v>
      </c>
      <c r="D112" s="15">
        <v>0</v>
      </c>
      <c r="E112" s="166">
        <v>205599</v>
      </c>
      <c r="F112" s="166">
        <v>0</v>
      </c>
      <c r="G112" s="167">
        <v>0.214</v>
      </c>
      <c r="H112" s="168">
        <v>0</v>
      </c>
      <c r="I112" s="169">
        <v>0.32200000000000001</v>
      </c>
      <c r="J112" s="170">
        <v>0</v>
      </c>
      <c r="K112" s="170">
        <v>0</v>
      </c>
      <c r="L112" s="170">
        <v>0</v>
      </c>
      <c r="M112" s="170">
        <v>0</v>
      </c>
      <c r="O112" s="157"/>
      <c r="P112" s="19"/>
    </row>
    <row r="113" spans="1:16" x14ac:dyDescent="0.25">
      <c r="A113" s="17" t="s">
        <v>423</v>
      </c>
      <c r="B113" s="15" t="s">
        <v>424</v>
      </c>
      <c r="C113" s="15">
        <v>1</v>
      </c>
      <c r="D113" s="15">
        <v>0</v>
      </c>
      <c r="E113" s="166">
        <v>168703</v>
      </c>
      <c r="F113" s="166">
        <v>0</v>
      </c>
      <c r="G113" s="167">
        <v>0.27600000000000002</v>
      </c>
      <c r="H113" s="168">
        <v>0</v>
      </c>
      <c r="I113" s="169">
        <v>0.45300000000000001</v>
      </c>
      <c r="J113" s="170">
        <v>0</v>
      </c>
      <c r="K113" s="170">
        <v>0</v>
      </c>
      <c r="L113" s="170">
        <v>0</v>
      </c>
      <c r="M113" s="170">
        <v>4662</v>
      </c>
      <c r="O113" s="157"/>
      <c r="P113" s="19"/>
    </row>
    <row r="114" spans="1:16" x14ac:dyDescent="0.25">
      <c r="A114" s="17" t="s">
        <v>425</v>
      </c>
      <c r="B114" s="15" t="s">
        <v>426</v>
      </c>
      <c r="C114" s="15">
        <v>1</v>
      </c>
      <c r="D114" s="15">
        <v>0</v>
      </c>
      <c r="E114" s="166">
        <v>2324309</v>
      </c>
      <c r="F114" s="166">
        <v>0</v>
      </c>
      <c r="G114" s="167">
        <v>0.9</v>
      </c>
      <c r="H114" s="168">
        <v>0</v>
      </c>
      <c r="I114" s="169">
        <v>0.84699999999999998</v>
      </c>
      <c r="J114" s="170">
        <v>0</v>
      </c>
      <c r="K114" s="170">
        <v>0</v>
      </c>
      <c r="L114" s="170">
        <v>0</v>
      </c>
      <c r="M114" s="170">
        <v>0</v>
      </c>
      <c r="O114" s="157"/>
      <c r="P114" s="19"/>
    </row>
    <row r="115" spans="1:16" x14ac:dyDescent="0.25">
      <c r="A115" s="17" t="s">
        <v>427</v>
      </c>
      <c r="B115" s="15" t="s">
        <v>428</v>
      </c>
      <c r="C115" s="15">
        <v>1</v>
      </c>
      <c r="D115" s="15">
        <v>0</v>
      </c>
      <c r="E115" s="166">
        <v>253688</v>
      </c>
      <c r="F115" s="166">
        <v>0</v>
      </c>
      <c r="G115" s="167">
        <v>0.69399999999999995</v>
      </c>
      <c r="H115" s="168">
        <v>0</v>
      </c>
      <c r="I115" s="169">
        <v>0.66300000000000003</v>
      </c>
      <c r="J115" s="170">
        <v>0</v>
      </c>
      <c r="K115" s="170">
        <v>0</v>
      </c>
      <c r="L115" s="170">
        <v>0</v>
      </c>
      <c r="M115" s="170">
        <v>7956</v>
      </c>
      <c r="O115" s="157"/>
      <c r="P115" s="19"/>
    </row>
    <row r="116" spans="1:16" x14ac:dyDescent="0.25">
      <c r="A116" s="17" t="s">
        <v>429</v>
      </c>
      <c r="B116" s="15" t="s">
        <v>430</v>
      </c>
      <c r="C116" s="15">
        <v>1</v>
      </c>
      <c r="D116" s="15">
        <v>0</v>
      </c>
      <c r="E116" s="166">
        <v>813224</v>
      </c>
      <c r="F116" s="166">
        <v>0</v>
      </c>
      <c r="G116" s="167">
        <v>0.61</v>
      </c>
      <c r="H116" s="168">
        <v>3807</v>
      </c>
      <c r="I116" s="169">
        <v>0.63100000000000001</v>
      </c>
      <c r="J116" s="170">
        <v>6684</v>
      </c>
      <c r="K116" s="170">
        <v>0</v>
      </c>
      <c r="L116" s="170">
        <v>0</v>
      </c>
      <c r="M116" s="170">
        <v>2940</v>
      </c>
      <c r="O116" s="157"/>
      <c r="P116" s="19"/>
    </row>
    <row r="117" spans="1:16" x14ac:dyDescent="0.25">
      <c r="A117" s="17" t="s">
        <v>431</v>
      </c>
      <c r="B117" s="15" t="s">
        <v>432</v>
      </c>
      <c r="C117" s="15">
        <v>1</v>
      </c>
      <c r="D117" s="15">
        <v>0</v>
      </c>
      <c r="E117" s="166">
        <v>1023779</v>
      </c>
      <c r="F117" s="166">
        <v>0</v>
      </c>
      <c r="G117" s="167">
        <v>0.88800000000000001</v>
      </c>
      <c r="H117" s="168">
        <v>2600</v>
      </c>
      <c r="I117" s="169">
        <v>0.73799999999999999</v>
      </c>
      <c r="J117" s="170">
        <v>0</v>
      </c>
      <c r="K117" s="170">
        <v>0</v>
      </c>
      <c r="L117" s="170">
        <v>0</v>
      </c>
      <c r="M117" s="170">
        <v>0</v>
      </c>
      <c r="O117" s="157"/>
      <c r="P117" s="19"/>
    </row>
    <row r="118" spans="1:16" x14ac:dyDescent="0.25">
      <c r="A118" s="17" t="s">
        <v>433</v>
      </c>
      <c r="B118" s="15" t="s">
        <v>434</v>
      </c>
      <c r="C118" s="15">
        <v>1</v>
      </c>
      <c r="D118" s="15">
        <v>0</v>
      </c>
      <c r="E118" s="166">
        <v>3387223</v>
      </c>
      <c r="F118" s="166">
        <v>522510</v>
      </c>
      <c r="G118" s="167">
        <v>0.53400000000000003</v>
      </c>
      <c r="H118" s="168">
        <v>0</v>
      </c>
      <c r="I118" s="169">
        <v>0.56899999999999995</v>
      </c>
      <c r="J118" s="170">
        <v>0</v>
      </c>
      <c r="K118" s="170">
        <v>0</v>
      </c>
      <c r="L118" s="170">
        <v>0</v>
      </c>
      <c r="M118" s="170">
        <v>0</v>
      </c>
      <c r="O118" s="157"/>
      <c r="P118" s="19"/>
    </row>
    <row r="119" spans="1:16" x14ac:dyDescent="0.25">
      <c r="A119" s="17" t="s">
        <v>435</v>
      </c>
      <c r="B119" s="15" t="s">
        <v>436</v>
      </c>
      <c r="C119" s="15">
        <v>1</v>
      </c>
      <c r="D119" s="15">
        <v>0</v>
      </c>
      <c r="E119" s="166">
        <v>593683</v>
      </c>
      <c r="F119" s="166">
        <v>0</v>
      </c>
      <c r="G119" s="167">
        <v>0.71699999999999997</v>
      </c>
      <c r="H119" s="168">
        <v>0</v>
      </c>
      <c r="I119" s="169">
        <v>0.65300000000000002</v>
      </c>
      <c r="J119" s="170">
        <v>0</v>
      </c>
      <c r="K119" s="170">
        <v>0</v>
      </c>
      <c r="L119" s="170">
        <v>0</v>
      </c>
      <c r="M119" s="170">
        <v>0</v>
      </c>
      <c r="O119" s="157"/>
      <c r="P119" s="19"/>
    </row>
    <row r="120" spans="1:16" x14ac:dyDescent="0.25">
      <c r="A120" s="17" t="s">
        <v>437</v>
      </c>
      <c r="B120" s="15" t="s">
        <v>438</v>
      </c>
      <c r="C120" s="15">
        <v>1</v>
      </c>
      <c r="D120" s="15">
        <v>0</v>
      </c>
      <c r="E120" s="166">
        <v>2691567</v>
      </c>
      <c r="F120" s="166">
        <v>0</v>
      </c>
      <c r="G120" s="167">
        <v>0.61699999999999999</v>
      </c>
      <c r="H120" s="168">
        <v>8000</v>
      </c>
      <c r="I120" s="169">
        <v>0.56399999999999995</v>
      </c>
      <c r="J120" s="170">
        <v>23240</v>
      </c>
      <c r="K120" s="170">
        <v>0</v>
      </c>
      <c r="L120" s="170">
        <v>0</v>
      </c>
      <c r="M120" s="170">
        <v>0</v>
      </c>
      <c r="O120" s="157"/>
      <c r="P120" s="19"/>
    </row>
    <row r="121" spans="1:16" x14ac:dyDescent="0.25">
      <c r="A121" s="17" t="s">
        <v>439</v>
      </c>
      <c r="B121" s="15" t="s">
        <v>440</v>
      </c>
      <c r="C121" s="15">
        <v>1</v>
      </c>
      <c r="D121" s="15">
        <v>0</v>
      </c>
      <c r="E121" s="166">
        <v>240051</v>
      </c>
      <c r="F121" s="166">
        <v>0</v>
      </c>
      <c r="G121" s="167">
        <v>0.20100000000000001</v>
      </c>
      <c r="H121" s="168">
        <v>0</v>
      </c>
      <c r="I121" s="169">
        <v>0.49399999999999999</v>
      </c>
      <c r="J121" s="170">
        <v>0</v>
      </c>
      <c r="K121" s="170">
        <v>0</v>
      </c>
      <c r="L121" s="170">
        <v>0</v>
      </c>
      <c r="M121" s="170">
        <v>0</v>
      </c>
      <c r="O121" s="157"/>
      <c r="P121" s="19"/>
    </row>
    <row r="122" spans="1:16" x14ac:dyDescent="0.25">
      <c r="A122" s="17" t="s">
        <v>441</v>
      </c>
      <c r="B122" s="15" t="s">
        <v>442</v>
      </c>
      <c r="C122" s="15">
        <v>1</v>
      </c>
      <c r="D122" s="15">
        <v>0</v>
      </c>
      <c r="E122" s="166">
        <v>1035422</v>
      </c>
      <c r="F122" s="166">
        <v>0</v>
      </c>
      <c r="G122" s="167">
        <v>0.47099999999999997</v>
      </c>
      <c r="H122" s="168">
        <v>0</v>
      </c>
      <c r="I122" s="169">
        <v>0.39900000000000002</v>
      </c>
      <c r="J122" s="170">
        <v>0</v>
      </c>
      <c r="K122" s="170">
        <v>0</v>
      </c>
      <c r="L122" s="170">
        <v>0</v>
      </c>
      <c r="M122" s="170">
        <v>0</v>
      </c>
      <c r="O122" s="157"/>
      <c r="P122" s="19"/>
    </row>
    <row r="123" spans="1:16" x14ac:dyDescent="0.25">
      <c r="A123" s="17" t="s">
        <v>443</v>
      </c>
      <c r="B123" s="15" t="s">
        <v>444</v>
      </c>
      <c r="C123" s="15">
        <v>1</v>
      </c>
      <c r="D123" s="15">
        <v>0</v>
      </c>
      <c r="E123" s="166">
        <v>778765</v>
      </c>
      <c r="F123" s="166">
        <v>0</v>
      </c>
      <c r="G123" s="167">
        <v>8.3000000000000004E-2</v>
      </c>
      <c r="H123" s="168">
        <v>0</v>
      </c>
      <c r="I123" s="169">
        <v>0.36799999999999999</v>
      </c>
      <c r="J123" s="170">
        <v>800</v>
      </c>
      <c r="K123" s="170">
        <v>0</v>
      </c>
      <c r="L123" s="170">
        <v>0</v>
      </c>
      <c r="M123" s="170">
        <v>0</v>
      </c>
      <c r="O123" s="157"/>
      <c r="P123" s="19"/>
    </row>
    <row r="124" spans="1:16" x14ac:dyDescent="0.25">
      <c r="A124" s="17" t="s">
        <v>445</v>
      </c>
      <c r="B124" s="15" t="s">
        <v>446</v>
      </c>
      <c r="C124" s="15">
        <v>1</v>
      </c>
      <c r="D124" s="15">
        <v>0</v>
      </c>
      <c r="E124" s="166">
        <v>1984926</v>
      </c>
      <c r="F124" s="166">
        <v>0</v>
      </c>
      <c r="G124" s="167">
        <v>0.9</v>
      </c>
      <c r="H124" s="168">
        <v>0</v>
      </c>
      <c r="I124" s="169">
        <v>0.77300000000000002</v>
      </c>
      <c r="J124" s="170">
        <v>0</v>
      </c>
      <c r="K124" s="170">
        <v>26653</v>
      </c>
      <c r="L124" s="170">
        <v>0</v>
      </c>
      <c r="M124" s="170">
        <v>0</v>
      </c>
      <c r="O124" s="157"/>
      <c r="P124" s="19"/>
    </row>
    <row r="125" spans="1:16" x14ac:dyDescent="0.25">
      <c r="A125" s="17" t="s">
        <v>447</v>
      </c>
      <c r="B125" s="15" t="s">
        <v>448</v>
      </c>
      <c r="C125" s="15">
        <v>1</v>
      </c>
      <c r="D125" s="15">
        <v>0</v>
      </c>
      <c r="E125" s="166">
        <v>4453166</v>
      </c>
      <c r="F125" s="166">
        <v>0</v>
      </c>
      <c r="G125" s="167">
        <v>0.65800000000000003</v>
      </c>
      <c r="H125" s="168">
        <v>5000</v>
      </c>
      <c r="I125" s="169">
        <v>0.61</v>
      </c>
      <c r="J125" s="170">
        <v>0</v>
      </c>
      <c r="K125" s="170">
        <v>7191</v>
      </c>
      <c r="L125" s="170">
        <v>0</v>
      </c>
      <c r="M125" s="170">
        <v>51909</v>
      </c>
      <c r="O125" s="157"/>
      <c r="P125" s="19"/>
    </row>
    <row r="126" spans="1:16" x14ac:dyDescent="0.25">
      <c r="A126" s="17" t="s">
        <v>449</v>
      </c>
      <c r="B126" s="15" t="s">
        <v>450</v>
      </c>
      <c r="C126" s="15">
        <v>1</v>
      </c>
      <c r="D126" s="15">
        <v>0</v>
      </c>
      <c r="E126" s="166">
        <v>1020173</v>
      </c>
      <c r="F126" s="166">
        <v>0</v>
      </c>
      <c r="G126" s="167">
        <v>0.74199999999999999</v>
      </c>
      <c r="H126" s="168">
        <v>0</v>
      </c>
      <c r="I126" s="169">
        <v>0.70299999999999996</v>
      </c>
      <c r="J126" s="170">
        <v>0</v>
      </c>
      <c r="K126" s="170">
        <v>0</v>
      </c>
      <c r="L126" s="170">
        <v>0</v>
      </c>
      <c r="M126" s="170">
        <v>0</v>
      </c>
      <c r="O126" s="157"/>
      <c r="P126" s="19"/>
    </row>
    <row r="127" spans="1:16" x14ac:dyDescent="0.25">
      <c r="A127" s="17" t="s">
        <v>451</v>
      </c>
      <c r="B127" s="15" t="s">
        <v>452</v>
      </c>
      <c r="C127" s="15">
        <v>1</v>
      </c>
      <c r="D127" s="15">
        <v>0</v>
      </c>
      <c r="E127" s="166">
        <v>742204</v>
      </c>
      <c r="F127" s="166">
        <v>0</v>
      </c>
      <c r="G127" s="167">
        <v>0.51900000000000002</v>
      </c>
      <c r="H127" s="168">
        <v>0</v>
      </c>
      <c r="I127" s="169">
        <v>0.54400000000000004</v>
      </c>
      <c r="J127" s="170">
        <v>19460</v>
      </c>
      <c r="K127" s="170">
        <v>0</v>
      </c>
      <c r="L127" s="170">
        <v>0</v>
      </c>
      <c r="M127" s="170">
        <v>0</v>
      </c>
      <c r="O127" s="157"/>
      <c r="P127" s="19"/>
    </row>
    <row r="128" spans="1:16" x14ac:dyDescent="0.25">
      <c r="A128" s="17" t="s">
        <v>453</v>
      </c>
      <c r="B128" s="15" t="s">
        <v>454</v>
      </c>
      <c r="C128" s="15">
        <v>1</v>
      </c>
      <c r="D128" s="15">
        <v>0</v>
      </c>
      <c r="E128" s="166">
        <v>407098</v>
      </c>
      <c r="F128" s="166">
        <v>0</v>
      </c>
      <c r="G128" s="167">
        <v>6.5000000000000002E-2</v>
      </c>
      <c r="H128" s="168">
        <v>0</v>
      </c>
      <c r="I128" s="169">
        <v>0.26800000000000002</v>
      </c>
      <c r="J128" s="170">
        <v>3500</v>
      </c>
      <c r="K128" s="170">
        <v>0</v>
      </c>
      <c r="L128" s="170">
        <v>0</v>
      </c>
      <c r="M128" s="170">
        <v>0</v>
      </c>
      <c r="O128" s="157"/>
      <c r="P128" s="19"/>
    </row>
    <row r="129" spans="1:16" x14ac:dyDescent="0.25">
      <c r="A129" s="17" t="s">
        <v>455</v>
      </c>
      <c r="B129" s="15" t="s">
        <v>456</v>
      </c>
      <c r="C129" s="15">
        <v>1</v>
      </c>
      <c r="D129" s="15">
        <v>0</v>
      </c>
      <c r="E129" s="166">
        <v>5423294</v>
      </c>
      <c r="F129" s="166">
        <v>0</v>
      </c>
      <c r="G129" s="167">
        <v>0.60499999999999998</v>
      </c>
      <c r="H129" s="168">
        <v>220</v>
      </c>
      <c r="I129" s="169">
        <v>0.55100000000000005</v>
      </c>
      <c r="J129" s="170">
        <v>0</v>
      </c>
      <c r="K129" s="170">
        <v>0</v>
      </c>
      <c r="L129" s="170">
        <v>0</v>
      </c>
      <c r="M129" s="170">
        <v>0</v>
      </c>
      <c r="O129" s="157"/>
      <c r="P129" s="19"/>
    </row>
    <row r="130" spans="1:16" x14ac:dyDescent="0.25">
      <c r="A130" s="17" t="s">
        <v>457</v>
      </c>
      <c r="B130" s="15" t="s">
        <v>458</v>
      </c>
      <c r="C130" s="15">
        <v>1</v>
      </c>
      <c r="D130" s="15">
        <v>0</v>
      </c>
      <c r="E130" s="166">
        <v>450484</v>
      </c>
      <c r="F130" s="166">
        <v>0</v>
      </c>
      <c r="G130" s="167">
        <v>0.115</v>
      </c>
      <c r="H130" s="168">
        <v>4600</v>
      </c>
      <c r="I130" s="169">
        <v>0.13</v>
      </c>
      <c r="J130" s="170">
        <v>1000</v>
      </c>
      <c r="K130" s="170">
        <v>0</v>
      </c>
      <c r="L130" s="170">
        <v>0</v>
      </c>
      <c r="M130" s="170">
        <v>2600</v>
      </c>
      <c r="O130" s="157"/>
      <c r="P130" s="19"/>
    </row>
    <row r="131" spans="1:16" x14ac:dyDescent="0.25">
      <c r="A131" s="17" t="s">
        <v>459</v>
      </c>
      <c r="B131" s="15" t="s">
        <v>460</v>
      </c>
      <c r="C131" s="15">
        <v>1</v>
      </c>
      <c r="D131" s="15">
        <v>0</v>
      </c>
      <c r="E131" s="166">
        <v>2171335</v>
      </c>
      <c r="F131" s="166">
        <v>0</v>
      </c>
      <c r="G131" s="167">
        <v>0.70599999999999996</v>
      </c>
      <c r="H131" s="168">
        <v>5000</v>
      </c>
      <c r="I131" s="169">
        <v>0.67400000000000004</v>
      </c>
      <c r="J131" s="170">
        <v>3815</v>
      </c>
      <c r="K131" s="170">
        <v>0</v>
      </c>
      <c r="L131" s="170">
        <v>0</v>
      </c>
      <c r="M131" s="170">
        <v>0</v>
      </c>
      <c r="O131" s="157"/>
      <c r="P131" s="19"/>
    </row>
    <row r="132" spans="1:16" x14ac:dyDescent="0.25">
      <c r="A132" s="17" t="s">
        <v>461</v>
      </c>
      <c r="B132" s="15" t="s">
        <v>462</v>
      </c>
      <c r="C132" s="15">
        <v>1</v>
      </c>
      <c r="D132" s="15">
        <v>0</v>
      </c>
      <c r="E132" s="166">
        <v>3521394</v>
      </c>
      <c r="F132" s="166">
        <v>0</v>
      </c>
      <c r="G132" s="167">
        <v>0.70299999999999996</v>
      </c>
      <c r="H132" s="168">
        <v>0</v>
      </c>
      <c r="I132" s="169">
        <v>0.65100000000000002</v>
      </c>
      <c r="J132" s="170">
        <v>26285</v>
      </c>
      <c r="K132" s="170">
        <v>0</v>
      </c>
      <c r="L132" s="170">
        <v>0</v>
      </c>
      <c r="M132" s="170">
        <v>0</v>
      </c>
      <c r="O132" s="157"/>
      <c r="P132" s="19"/>
    </row>
    <row r="133" spans="1:16" x14ac:dyDescent="0.25">
      <c r="A133" s="17" t="s">
        <v>463</v>
      </c>
      <c r="B133" s="15" t="s">
        <v>464</v>
      </c>
      <c r="C133" s="15">
        <v>1</v>
      </c>
      <c r="D133" s="15">
        <v>0</v>
      </c>
      <c r="E133" s="166">
        <v>10034114</v>
      </c>
      <c r="F133" s="166">
        <v>0</v>
      </c>
      <c r="G133" s="167">
        <v>0.61499999999999999</v>
      </c>
      <c r="H133" s="168">
        <v>0</v>
      </c>
      <c r="I133" s="169">
        <v>0.56200000000000006</v>
      </c>
      <c r="J133" s="170">
        <v>0</v>
      </c>
      <c r="K133" s="170">
        <v>0</v>
      </c>
      <c r="L133" s="170">
        <v>0</v>
      </c>
      <c r="M133" s="170">
        <v>0</v>
      </c>
      <c r="O133" s="157"/>
      <c r="P133" s="19"/>
    </row>
    <row r="134" spans="1:16" x14ac:dyDescent="0.25">
      <c r="A134" s="17" t="s">
        <v>465</v>
      </c>
      <c r="B134" s="15" t="s">
        <v>466</v>
      </c>
      <c r="C134" s="15">
        <v>1</v>
      </c>
      <c r="D134" s="15">
        <v>0</v>
      </c>
      <c r="E134" s="166">
        <v>3608814</v>
      </c>
      <c r="F134" s="166">
        <v>0</v>
      </c>
      <c r="G134" s="167">
        <v>0.61199999999999999</v>
      </c>
      <c r="H134" s="168">
        <v>0</v>
      </c>
      <c r="I134" s="169">
        <v>0.56499999999999995</v>
      </c>
      <c r="J134" s="170">
        <v>0</v>
      </c>
      <c r="K134" s="170">
        <v>0</v>
      </c>
      <c r="L134" s="170">
        <v>0</v>
      </c>
      <c r="M134" s="170">
        <v>0</v>
      </c>
      <c r="O134" s="157"/>
      <c r="P134" s="19"/>
    </row>
    <row r="135" spans="1:16" x14ac:dyDescent="0.25">
      <c r="A135" s="17" t="s">
        <v>467</v>
      </c>
      <c r="B135" s="15" t="s">
        <v>468</v>
      </c>
      <c r="C135" s="15">
        <v>1</v>
      </c>
      <c r="D135" s="15">
        <v>0</v>
      </c>
      <c r="E135" s="166">
        <v>2233783</v>
      </c>
      <c r="F135" s="166">
        <v>0</v>
      </c>
      <c r="G135" s="167">
        <v>0.55800000000000005</v>
      </c>
      <c r="H135" s="168">
        <v>8250</v>
      </c>
      <c r="I135" s="169">
        <v>0.56100000000000005</v>
      </c>
      <c r="J135" s="170">
        <v>0</v>
      </c>
      <c r="K135" s="170">
        <v>15578</v>
      </c>
      <c r="L135" s="170">
        <v>0</v>
      </c>
      <c r="M135" s="170">
        <v>0</v>
      </c>
      <c r="O135" s="157"/>
      <c r="P135" s="19"/>
    </row>
    <row r="136" spans="1:16" x14ac:dyDescent="0.25">
      <c r="A136" s="17" t="s">
        <v>469</v>
      </c>
      <c r="B136" s="15" t="s">
        <v>470</v>
      </c>
      <c r="C136" s="15">
        <v>1</v>
      </c>
      <c r="D136" s="15">
        <v>1</v>
      </c>
      <c r="E136" s="166">
        <v>89249247</v>
      </c>
      <c r="F136" s="166">
        <v>0</v>
      </c>
      <c r="G136" s="167">
        <v>0.9</v>
      </c>
      <c r="H136" s="168">
        <v>125000</v>
      </c>
      <c r="I136" s="169">
        <v>0.86899999999999999</v>
      </c>
      <c r="J136" s="170">
        <v>0</v>
      </c>
      <c r="K136" s="170">
        <v>602852</v>
      </c>
      <c r="L136" s="170">
        <v>373647</v>
      </c>
      <c r="M136" s="170">
        <v>0</v>
      </c>
      <c r="O136" s="157"/>
      <c r="P136" s="19"/>
    </row>
    <row r="137" spans="1:16" x14ac:dyDescent="0.25">
      <c r="A137" s="17" t="s">
        <v>471</v>
      </c>
      <c r="B137" s="15" t="s">
        <v>472</v>
      </c>
      <c r="C137" s="15">
        <v>1</v>
      </c>
      <c r="D137" s="15">
        <v>0</v>
      </c>
      <c r="E137" s="166">
        <v>2514106</v>
      </c>
      <c r="F137" s="166">
        <v>0</v>
      </c>
      <c r="G137" s="167">
        <v>0.72299999999999998</v>
      </c>
      <c r="H137" s="168">
        <v>0</v>
      </c>
      <c r="I137" s="169">
        <v>0.626</v>
      </c>
      <c r="J137" s="170">
        <v>25410</v>
      </c>
      <c r="K137" s="170">
        <v>0</v>
      </c>
      <c r="L137" s="170">
        <v>0</v>
      </c>
      <c r="M137" s="170">
        <v>0</v>
      </c>
      <c r="O137" s="157"/>
      <c r="P137" s="19"/>
    </row>
    <row r="138" spans="1:16" x14ac:dyDescent="0.25">
      <c r="A138" s="17" t="s">
        <v>473</v>
      </c>
      <c r="B138" s="15" t="s">
        <v>474</v>
      </c>
      <c r="C138" s="15">
        <v>1</v>
      </c>
      <c r="D138" s="15">
        <v>0</v>
      </c>
      <c r="E138" s="166">
        <v>2632377</v>
      </c>
      <c r="F138" s="166">
        <v>0</v>
      </c>
      <c r="G138" s="167">
        <v>0.75600000000000001</v>
      </c>
      <c r="H138" s="168">
        <v>5500</v>
      </c>
      <c r="I138" s="169">
        <v>0.68100000000000005</v>
      </c>
      <c r="J138" s="170">
        <v>27335</v>
      </c>
      <c r="K138" s="170">
        <v>0</v>
      </c>
      <c r="L138" s="170">
        <v>0</v>
      </c>
      <c r="M138" s="170">
        <v>0</v>
      </c>
      <c r="O138" s="157"/>
      <c r="P138" s="19"/>
    </row>
    <row r="139" spans="1:16" x14ac:dyDescent="0.25">
      <c r="A139" s="17" t="s">
        <v>475</v>
      </c>
      <c r="B139" s="15" t="s">
        <v>476</v>
      </c>
      <c r="C139" s="15">
        <v>1</v>
      </c>
      <c r="D139" s="15">
        <v>0</v>
      </c>
      <c r="E139" s="166">
        <v>935552</v>
      </c>
      <c r="F139" s="166">
        <v>0</v>
      </c>
      <c r="G139" s="167">
        <v>0.86199999999999999</v>
      </c>
      <c r="H139" s="168">
        <v>0</v>
      </c>
      <c r="I139" s="169">
        <v>0.75900000000000001</v>
      </c>
      <c r="J139" s="170">
        <v>0</v>
      </c>
      <c r="K139" s="170">
        <v>0</v>
      </c>
      <c r="L139" s="170">
        <v>0</v>
      </c>
      <c r="M139" s="170">
        <v>0</v>
      </c>
      <c r="O139" s="157"/>
      <c r="P139" s="19"/>
    </row>
    <row r="140" spans="1:16" x14ac:dyDescent="0.25">
      <c r="A140" s="17" t="s">
        <v>477</v>
      </c>
      <c r="B140" s="15" t="s">
        <v>478</v>
      </c>
      <c r="C140" s="15">
        <v>0</v>
      </c>
      <c r="D140" s="15">
        <v>0</v>
      </c>
      <c r="E140" s="166">
        <v>1928654</v>
      </c>
      <c r="F140" s="166">
        <v>0</v>
      </c>
      <c r="G140" s="171">
        <v>0.747</v>
      </c>
      <c r="H140" s="168">
        <v>0</v>
      </c>
      <c r="I140" s="168">
        <v>0.70199999999999996</v>
      </c>
      <c r="J140" s="170">
        <v>0</v>
      </c>
      <c r="K140" s="170">
        <v>0</v>
      </c>
      <c r="L140" s="170">
        <v>0</v>
      </c>
      <c r="M140" s="170">
        <v>0</v>
      </c>
      <c r="O140" s="157"/>
      <c r="P140" s="19"/>
    </row>
    <row r="141" spans="1:16" x14ac:dyDescent="0.25">
      <c r="A141" s="17" t="s">
        <v>479</v>
      </c>
      <c r="B141" s="15" t="s">
        <v>480</v>
      </c>
      <c r="C141" s="15">
        <v>1</v>
      </c>
      <c r="D141" s="15">
        <v>0</v>
      </c>
      <c r="E141" s="166">
        <v>1338616</v>
      </c>
      <c r="F141" s="166">
        <v>0</v>
      </c>
      <c r="G141" s="167">
        <v>0.84399999999999997</v>
      </c>
      <c r="H141" s="168">
        <v>0</v>
      </c>
      <c r="I141" s="169">
        <v>0.73099999999999998</v>
      </c>
      <c r="J141" s="170">
        <v>0</v>
      </c>
      <c r="K141" s="170">
        <v>0</v>
      </c>
      <c r="L141" s="170">
        <v>0</v>
      </c>
      <c r="M141" s="170">
        <v>0</v>
      </c>
      <c r="O141" s="157"/>
      <c r="P141" s="19"/>
    </row>
    <row r="142" spans="1:16" x14ac:dyDescent="0.25">
      <c r="A142" s="17" t="s">
        <v>481</v>
      </c>
      <c r="B142" s="15" t="s">
        <v>482</v>
      </c>
      <c r="C142" s="15">
        <v>1</v>
      </c>
      <c r="D142" s="15">
        <v>0</v>
      </c>
      <c r="E142" s="166">
        <v>3207851</v>
      </c>
      <c r="F142" s="166">
        <v>0</v>
      </c>
      <c r="G142" s="167">
        <v>0.59899999999999998</v>
      </c>
      <c r="H142" s="168">
        <v>6000</v>
      </c>
      <c r="I142" s="169">
        <v>0.57199999999999995</v>
      </c>
      <c r="J142" s="170">
        <v>41860</v>
      </c>
      <c r="K142" s="170">
        <v>0</v>
      </c>
      <c r="L142" s="170">
        <v>0</v>
      </c>
      <c r="M142" s="170">
        <v>0</v>
      </c>
      <c r="O142" s="157"/>
      <c r="P142" s="19"/>
    </row>
    <row r="143" spans="1:16" x14ac:dyDescent="0.25">
      <c r="A143" s="17" t="s">
        <v>483</v>
      </c>
      <c r="B143" s="15" t="s">
        <v>484</v>
      </c>
      <c r="C143" s="15">
        <v>1</v>
      </c>
      <c r="D143" s="15">
        <v>0</v>
      </c>
      <c r="E143" s="166">
        <v>2971251</v>
      </c>
      <c r="F143" s="166">
        <v>0</v>
      </c>
      <c r="G143" s="167">
        <v>0.73099999999999998</v>
      </c>
      <c r="H143" s="168">
        <v>10000</v>
      </c>
      <c r="I143" s="169">
        <v>0.69799999999999995</v>
      </c>
      <c r="J143" s="170">
        <v>18925</v>
      </c>
      <c r="K143" s="170">
        <v>0</v>
      </c>
      <c r="L143" s="170">
        <v>0</v>
      </c>
      <c r="M143" s="170">
        <v>0</v>
      </c>
      <c r="O143" s="157"/>
      <c r="P143" s="19"/>
    </row>
    <row r="144" spans="1:16" x14ac:dyDescent="0.25">
      <c r="A144" s="17" t="s">
        <v>485</v>
      </c>
      <c r="B144" s="15" t="s">
        <v>486</v>
      </c>
      <c r="C144" s="15">
        <v>1</v>
      </c>
      <c r="D144" s="15">
        <v>0</v>
      </c>
      <c r="E144" s="166">
        <v>3600625</v>
      </c>
      <c r="F144" s="166">
        <v>0</v>
      </c>
      <c r="G144" s="167">
        <v>0.69399999999999995</v>
      </c>
      <c r="H144" s="168">
        <v>7000</v>
      </c>
      <c r="I144" s="169">
        <v>0.68200000000000005</v>
      </c>
      <c r="J144" s="170">
        <v>25935</v>
      </c>
      <c r="K144" s="170">
        <v>612503</v>
      </c>
      <c r="L144" s="170">
        <v>468111</v>
      </c>
      <c r="M144" s="170">
        <v>55565</v>
      </c>
      <c r="O144" s="157"/>
      <c r="P144" s="19"/>
    </row>
    <row r="145" spans="1:16" x14ac:dyDescent="0.25">
      <c r="A145" s="17" t="s">
        <v>487</v>
      </c>
      <c r="B145" s="15" t="s">
        <v>488</v>
      </c>
      <c r="C145" s="15">
        <v>1</v>
      </c>
      <c r="D145" s="15">
        <v>0</v>
      </c>
      <c r="E145" s="166">
        <v>3121203</v>
      </c>
      <c r="F145" s="166">
        <v>0</v>
      </c>
      <c r="G145" s="167">
        <v>0.53</v>
      </c>
      <c r="H145" s="168">
        <v>12000</v>
      </c>
      <c r="I145" s="169">
        <v>0.61</v>
      </c>
      <c r="J145" s="170">
        <v>0</v>
      </c>
      <c r="K145" s="170">
        <v>0</v>
      </c>
      <c r="L145" s="170">
        <v>0</v>
      </c>
      <c r="M145" s="170">
        <v>0</v>
      </c>
      <c r="O145" s="157"/>
      <c r="P145" s="19"/>
    </row>
    <row r="146" spans="1:16" x14ac:dyDescent="0.25">
      <c r="A146" s="17" t="s">
        <v>489</v>
      </c>
      <c r="B146" s="15" t="s">
        <v>490</v>
      </c>
      <c r="C146" s="15">
        <v>1</v>
      </c>
      <c r="D146" s="15">
        <v>0</v>
      </c>
      <c r="E146" s="166">
        <v>3981305</v>
      </c>
      <c r="F146" s="166">
        <v>95976</v>
      </c>
      <c r="G146" s="167">
        <v>0.79300000000000004</v>
      </c>
      <c r="H146" s="168">
        <v>25000</v>
      </c>
      <c r="I146" s="169">
        <v>0.72</v>
      </c>
      <c r="J146" s="170">
        <v>0</v>
      </c>
      <c r="K146" s="170">
        <v>0</v>
      </c>
      <c r="L146" s="170">
        <v>0</v>
      </c>
      <c r="M146" s="170">
        <v>0</v>
      </c>
      <c r="O146" s="157"/>
      <c r="P146" s="19"/>
    </row>
    <row r="147" spans="1:16" x14ac:dyDescent="0.25">
      <c r="A147" s="17" t="s">
        <v>491</v>
      </c>
      <c r="B147" s="15" t="s">
        <v>492</v>
      </c>
      <c r="C147" s="15">
        <v>1</v>
      </c>
      <c r="D147" s="15">
        <v>0</v>
      </c>
      <c r="E147" s="166">
        <v>4240854</v>
      </c>
      <c r="F147" s="166">
        <v>0</v>
      </c>
      <c r="G147" s="167">
        <v>0.66300000000000003</v>
      </c>
      <c r="H147" s="168">
        <v>0</v>
      </c>
      <c r="I147" s="169">
        <v>0.61499999999999999</v>
      </c>
      <c r="J147" s="170">
        <v>25025</v>
      </c>
      <c r="K147" s="170">
        <v>0</v>
      </c>
      <c r="L147" s="170">
        <v>0</v>
      </c>
      <c r="M147" s="170">
        <v>91224</v>
      </c>
      <c r="O147" s="157"/>
      <c r="P147" s="19"/>
    </row>
    <row r="148" spans="1:16" x14ac:dyDescent="0.25">
      <c r="A148" s="17" t="s">
        <v>493</v>
      </c>
      <c r="B148" s="15" t="s">
        <v>494</v>
      </c>
      <c r="C148" s="15">
        <v>1</v>
      </c>
      <c r="D148" s="15">
        <v>0</v>
      </c>
      <c r="E148" s="166">
        <v>2645741</v>
      </c>
      <c r="F148" s="166">
        <v>0</v>
      </c>
      <c r="G148" s="167">
        <v>0.69299999999999995</v>
      </c>
      <c r="H148" s="168">
        <v>0</v>
      </c>
      <c r="I148" s="169">
        <v>0.64900000000000002</v>
      </c>
      <c r="J148" s="170">
        <v>0</v>
      </c>
      <c r="K148" s="170">
        <v>0</v>
      </c>
      <c r="L148" s="170">
        <v>0</v>
      </c>
      <c r="M148" s="170">
        <v>0</v>
      </c>
      <c r="O148" s="157"/>
      <c r="P148" s="19"/>
    </row>
    <row r="149" spans="1:16" x14ac:dyDescent="0.25">
      <c r="A149" s="17" t="s">
        <v>495</v>
      </c>
      <c r="B149" s="15" t="s">
        <v>496</v>
      </c>
      <c r="C149" s="15">
        <v>1</v>
      </c>
      <c r="D149" s="15">
        <v>0</v>
      </c>
      <c r="E149" s="166">
        <v>4905629</v>
      </c>
      <c r="F149" s="166">
        <v>0</v>
      </c>
      <c r="G149" s="167">
        <v>0.67500000000000004</v>
      </c>
      <c r="H149" s="168">
        <v>0</v>
      </c>
      <c r="I149" s="169">
        <v>0.64</v>
      </c>
      <c r="J149" s="170">
        <v>25515</v>
      </c>
      <c r="K149" s="170">
        <v>0</v>
      </c>
      <c r="L149" s="170">
        <v>0</v>
      </c>
      <c r="M149" s="170">
        <v>0</v>
      </c>
      <c r="O149" s="157"/>
      <c r="P149" s="19"/>
    </row>
    <row r="150" spans="1:16" x14ac:dyDescent="0.25">
      <c r="A150" s="17" t="s">
        <v>497</v>
      </c>
      <c r="B150" s="15" t="s">
        <v>498</v>
      </c>
      <c r="C150" s="15">
        <v>1</v>
      </c>
      <c r="D150" s="15">
        <v>0</v>
      </c>
      <c r="E150" s="166">
        <v>1146181</v>
      </c>
      <c r="F150" s="166">
        <v>0</v>
      </c>
      <c r="G150" s="167">
        <v>0.64</v>
      </c>
      <c r="H150" s="168">
        <v>2800</v>
      </c>
      <c r="I150" s="169">
        <v>0.71499999999999997</v>
      </c>
      <c r="J150" s="170">
        <v>0</v>
      </c>
      <c r="K150" s="170">
        <v>0</v>
      </c>
      <c r="L150" s="170">
        <v>0</v>
      </c>
      <c r="M150" s="170">
        <v>0</v>
      </c>
      <c r="O150" s="157"/>
      <c r="P150" s="19"/>
    </row>
    <row r="151" spans="1:16" x14ac:dyDescent="0.25">
      <c r="A151" s="17" t="s">
        <v>499</v>
      </c>
      <c r="B151" s="15" t="s">
        <v>500</v>
      </c>
      <c r="C151" s="15">
        <v>1</v>
      </c>
      <c r="D151" s="15">
        <v>0</v>
      </c>
      <c r="E151" s="166">
        <v>3450012</v>
      </c>
      <c r="F151" s="166">
        <v>0</v>
      </c>
      <c r="G151" s="167">
        <v>0.9</v>
      </c>
      <c r="H151" s="168">
        <v>0</v>
      </c>
      <c r="I151" s="169">
        <v>0.90300000000000002</v>
      </c>
      <c r="J151" s="170">
        <v>0</v>
      </c>
      <c r="K151" s="170">
        <v>0</v>
      </c>
      <c r="L151" s="170">
        <v>0</v>
      </c>
      <c r="M151" s="170">
        <v>0</v>
      </c>
      <c r="O151" s="157"/>
      <c r="P151" s="19"/>
    </row>
    <row r="152" spans="1:16" x14ac:dyDescent="0.25">
      <c r="A152" s="17" t="s">
        <v>501</v>
      </c>
      <c r="B152" s="15" t="s">
        <v>502</v>
      </c>
      <c r="C152" s="15">
        <v>1</v>
      </c>
      <c r="D152" s="15">
        <v>0</v>
      </c>
      <c r="E152" s="166">
        <v>6034876</v>
      </c>
      <c r="F152" s="166">
        <v>0</v>
      </c>
      <c r="G152" s="167">
        <v>0.67500000000000004</v>
      </c>
      <c r="H152" s="168">
        <v>10000</v>
      </c>
      <c r="I152" s="169">
        <v>0.628</v>
      </c>
      <c r="J152" s="170">
        <v>25480</v>
      </c>
      <c r="K152" s="170">
        <v>0</v>
      </c>
      <c r="L152" s="170">
        <v>0</v>
      </c>
      <c r="M152" s="170">
        <v>0</v>
      </c>
      <c r="O152" s="157"/>
      <c r="P152" s="19"/>
    </row>
    <row r="153" spans="1:16" x14ac:dyDescent="0.25">
      <c r="A153" s="17" t="s">
        <v>503</v>
      </c>
      <c r="B153" s="15" t="s">
        <v>504</v>
      </c>
      <c r="C153" s="15">
        <v>1</v>
      </c>
      <c r="D153" s="15">
        <v>0</v>
      </c>
      <c r="E153" s="166">
        <v>1254633</v>
      </c>
      <c r="F153" s="166">
        <v>0</v>
      </c>
      <c r="G153" s="167">
        <v>0.72499999999999998</v>
      </c>
      <c r="H153" s="168">
        <v>0</v>
      </c>
      <c r="I153" s="169">
        <v>0.72499999999999998</v>
      </c>
      <c r="J153" s="170">
        <v>0</v>
      </c>
      <c r="K153" s="170">
        <v>0</v>
      </c>
      <c r="L153" s="170">
        <v>0</v>
      </c>
      <c r="M153" s="170">
        <v>10875</v>
      </c>
      <c r="O153" s="157"/>
      <c r="P153" s="19"/>
    </row>
    <row r="154" spans="1:16" x14ac:dyDescent="0.25">
      <c r="A154" s="17" t="s">
        <v>505</v>
      </c>
      <c r="B154" s="15" t="s">
        <v>506</v>
      </c>
      <c r="C154" s="15">
        <v>1</v>
      </c>
      <c r="D154" s="15">
        <v>0</v>
      </c>
      <c r="E154" s="166">
        <v>874900</v>
      </c>
      <c r="F154" s="166">
        <v>0</v>
      </c>
      <c r="G154" s="167">
        <v>0.76700000000000002</v>
      </c>
      <c r="H154" s="168">
        <v>0</v>
      </c>
      <c r="I154" s="169">
        <v>0.70699999999999996</v>
      </c>
      <c r="J154" s="170">
        <v>11400</v>
      </c>
      <c r="K154" s="170">
        <v>0</v>
      </c>
      <c r="L154" s="170">
        <v>0</v>
      </c>
      <c r="M154" s="170">
        <v>0</v>
      </c>
      <c r="O154" s="157"/>
      <c r="P154" s="19"/>
    </row>
    <row r="155" spans="1:16" x14ac:dyDescent="0.25">
      <c r="A155" s="17" t="s">
        <v>507</v>
      </c>
      <c r="B155" s="15" t="s">
        <v>508</v>
      </c>
      <c r="C155" s="15">
        <v>1</v>
      </c>
      <c r="D155" s="15">
        <v>0</v>
      </c>
      <c r="E155" s="166">
        <v>2296508</v>
      </c>
      <c r="F155" s="166">
        <v>0</v>
      </c>
      <c r="G155" s="167">
        <v>0.628</v>
      </c>
      <c r="H155" s="168">
        <v>0</v>
      </c>
      <c r="I155" s="169">
        <v>0.6</v>
      </c>
      <c r="J155" s="170">
        <v>0</v>
      </c>
      <c r="K155" s="170">
        <v>0</v>
      </c>
      <c r="L155" s="170">
        <v>0</v>
      </c>
      <c r="M155" s="170">
        <v>0</v>
      </c>
      <c r="O155" s="157"/>
      <c r="P155" s="19"/>
    </row>
    <row r="156" spans="1:16" x14ac:dyDescent="0.25">
      <c r="A156" s="17" t="s">
        <v>509</v>
      </c>
      <c r="B156" s="15" t="s">
        <v>510</v>
      </c>
      <c r="C156" s="15">
        <v>1</v>
      </c>
      <c r="D156" s="15">
        <v>0</v>
      </c>
      <c r="E156" s="166">
        <v>3318950</v>
      </c>
      <c r="F156" s="166">
        <v>0</v>
      </c>
      <c r="G156" s="167">
        <v>0.84399999999999997</v>
      </c>
      <c r="H156" s="168">
        <v>2000</v>
      </c>
      <c r="I156" s="169">
        <v>0.754</v>
      </c>
      <c r="J156" s="170">
        <v>0</v>
      </c>
      <c r="K156" s="170">
        <v>0</v>
      </c>
      <c r="L156" s="170">
        <v>0</v>
      </c>
      <c r="M156" s="170">
        <v>0</v>
      </c>
      <c r="O156" s="157"/>
      <c r="P156" s="19"/>
    </row>
    <row r="157" spans="1:16" x14ac:dyDescent="0.25">
      <c r="A157" s="17" t="s">
        <v>511</v>
      </c>
      <c r="B157" s="15" t="s">
        <v>512</v>
      </c>
      <c r="C157" s="15">
        <v>1</v>
      </c>
      <c r="D157" s="15">
        <v>0</v>
      </c>
      <c r="E157" s="166">
        <v>9515475</v>
      </c>
      <c r="F157" s="166">
        <v>0</v>
      </c>
      <c r="G157" s="167">
        <v>0.68200000000000005</v>
      </c>
      <c r="H157" s="168">
        <v>0</v>
      </c>
      <c r="I157" s="169">
        <v>0.63400000000000001</v>
      </c>
      <c r="J157" s="170">
        <v>25690</v>
      </c>
      <c r="K157" s="170">
        <v>0</v>
      </c>
      <c r="L157" s="170">
        <v>0</v>
      </c>
      <c r="M157" s="170">
        <v>141432</v>
      </c>
      <c r="O157" s="157"/>
      <c r="P157" s="19"/>
    </row>
    <row r="158" spans="1:16" x14ac:dyDescent="0.25">
      <c r="A158" s="17" t="s">
        <v>513</v>
      </c>
      <c r="B158" s="15" t="s">
        <v>514</v>
      </c>
      <c r="C158" s="15">
        <v>1</v>
      </c>
      <c r="D158" s="15">
        <v>0</v>
      </c>
      <c r="E158" s="166">
        <v>4187626</v>
      </c>
      <c r="F158" s="166">
        <v>0</v>
      </c>
      <c r="G158" s="167">
        <v>0.70099999999999996</v>
      </c>
      <c r="H158" s="168">
        <v>0</v>
      </c>
      <c r="I158" s="169">
        <v>0.65800000000000003</v>
      </c>
      <c r="J158" s="170">
        <v>26530</v>
      </c>
      <c r="K158" s="170">
        <v>0</v>
      </c>
      <c r="L158" s="170">
        <v>0</v>
      </c>
      <c r="M158" s="170">
        <v>263200</v>
      </c>
      <c r="O158" s="157"/>
      <c r="P158" s="19"/>
    </row>
    <row r="159" spans="1:16" x14ac:dyDescent="0.25">
      <c r="A159" s="17" t="s">
        <v>515</v>
      </c>
      <c r="B159" s="15" t="s">
        <v>516</v>
      </c>
      <c r="C159" s="15">
        <v>1</v>
      </c>
      <c r="D159" s="15">
        <v>0</v>
      </c>
      <c r="E159" s="166">
        <v>74779</v>
      </c>
      <c r="F159" s="166">
        <v>0</v>
      </c>
      <c r="G159" s="167">
        <v>0.9</v>
      </c>
      <c r="H159" s="168">
        <v>0</v>
      </c>
      <c r="I159" s="169">
        <v>0.79200000000000004</v>
      </c>
      <c r="J159" s="170">
        <v>0</v>
      </c>
      <c r="K159" s="170">
        <v>0</v>
      </c>
      <c r="L159" s="170">
        <v>0</v>
      </c>
      <c r="M159" s="170">
        <v>15840</v>
      </c>
      <c r="O159" s="157"/>
      <c r="P159" s="19"/>
    </row>
    <row r="160" spans="1:16" x14ac:dyDescent="0.25">
      <c r="A160" s="17" t="s">
        <v>517</v>
      </c>
      <c r="B160" s="15" t="s">
        <v>518</v>
      </c>
      <c r="C160" s="15">
        <v>1</v>
      </c>
      <c r="D160" s="15">
        <v>0</v>
      </c>
      <c r="E160" s="166">
        <v>56958</v>
      </c>
      <c r="F160" s="166">
        <v>0</v>
      </c>
      <c r="G160" s="167">
        <v>6.5000000000000002E-2</v>
      </c>
      <c r="H160" s="168">
        <v>1500</v>
      </c>
      <c r="I160" s="169">
        <v>7.0000000000000001E-3</v>
      </c>
      <c r="J160" s="170">
        <v>0</v>
      </c>
      <c r="K160" s="170">
        <v>0</v>
      </c>
      <c r="L160" s="170">
        <v>0</v>
      </c>
      <c r="M160" s="170">
        <v>0</v>
      </c>
      <c r="O160" s="157"/>
      <c r="P160" s="19"/>
    </row>
    <row r="161" spans="1:16" x14ac:dyDescent="0.25">
      <c r="A161" s="17" t="s">
        <v>519</v>
      </c>
      <c r="B161" s="15" t="s">
        <v>520</v>
      </c>
      <c r="C161" s="15">
        <v>1</v>
      </c>
      <c r="D161" s="15">
        <v>0</v>
      </c>
      <c r="E161" s="166">
        <v>27877</v>
      </c>
      <c r="F161" s="166">
        <v>0</v>
      </c>
      <c r="G161" s="167">
        <v>0.218</v>
      </c>
      <c r="H161" s="168">
        <v>0</v>
      </c>
      <c r="I161" s="169">
        <v>0.26200000000000001</v>
      </c>
      <c r="J161" s="170">
        <v>0</v>
      </c>
      <c r="K161" s="170">
        <v>0</v>
      </c>
      <c r="L161" s="170">
        <v>0</v>
      </c>
      <c r="M161" s="170">
        <v>0</v>
      </c>
      <c r="O161" s="157"/>
      <c r="P161" s="19"/>
    </row>
    <row r="162" spans="1:16" x14ac:dyDescent="0.25">
      <c r="A162" s="17" t="s">
        <v>521</v>
      </c>
      <c r="B162" s="15" t="s">
        <v>522</v>
      </c>
      <c r="C162" s="15">
        <v>1</v>
      </c>
      <c r="D162" s="15">
        <v>0</v>
      </c>
      <c r="E162" s="166">
        <v>1463657</v>
      </c>
      <c r="F162" s="166">
        <v>0</v>
      </c>
      <c r="G162" s="167">
        <v>0.9</v>
      </c>
      <c r="H162" s="168">
        <v>0</v>
      </c>
      <c r="I162" s="169">
        <v>0.88200000000000001</v>
      </c>
      <c r="J162" s="170">
        <v>0</v>
      </c>
      <c r="K162" s="170">
        <v>0</v>
      </c>
      <c r="L162" s="170">
        <v>0</v>
      </c>
      <c r="M162" s="170">
        <v>0</v>
      </c>
      <c r="O162" s="157"/>
      <c r="P162" s="19"/>
    </row>
    <row r="163" spans="1:16" x14ac:dyDescent="0.25">
      <c r="A163" s="17" t="s">
        <v>523</v>
      </c>
      <c r="B163" s="15" t="s">
        <v>524</v>
      </c>
      <c r="C163" s="15">
        <v>0</v>
      </c>
      <c r="D163" s="15">
        <v>0</v>
      </c>
      <c r="E163" s="166">
        <v>75118</v>
      </c>
      <c r="F163" s="166">
        <v>0</v>
      </c>
      <c r="G163" s="171">
        <v>6.5000000000000002E-2</v>
      </c>
      <c r="H163" s="168">
        <v>400</v>
      </c>
      <c r="I163" s="168">
        <v>0.111</v>
      </c>
      <c r="J163" s="170">
        <v>0</v>
      </c>
      <c r="K163" s="170">
        <v>0</v>
      </c>
      <c r="L163" s="170">
        <v>0</v>
      </c>
      <c r="M163" s="170">
        <v>0</v>
      </c>
      <c r="O163" s="157"/>
      <c r="P163" s="19"/>
    </row>
    <row r="164" spans="1:16" x14ac:dyDescent="0.25">
      <c r="A164" s="17" t="s">
        <v>525</v>
      </c>
      <c r="B164" s="15" t="s">
        <v>526</v>
      </c>
      <c r="C164" s="15">
        <v>1</v>
      </c>
      <c r="D164" s="15">
        <v>0</v>
      </c>
      <c r="E164" s="166">
        <v>429770</v>
      </c>
      <c r="F164" s="166">
        <v>0</v>
      </c>
      <c r="G164" s="167">
        <v>6.5000000000000002E-2</v>
      </c>
      <c r="H164" s="168">
        <v>0</v>
      </c>
      <c r="I164" s="169">
        <v>0.19900000000000001</v>
      </c>
      <c r="J164" s="170">
        <v>0</v>
      </c>
      <c r="K164" s="170">
        <v>0</v>
      </c>
      <c r="L164" s="170">
        <v>0</v>
      </c>
      <c r="M164" s="170">
        <v>0</v>
      </c>
      <c r="O164" s="157"/>
      <c r="P164" s="19"/>
    </row>
    <row r="165" spans="1:16" x14ac:dyDescent="0.25">
      <c r="A165" s="17" t="s">
        <v>527</v>
      </c>
      <c r="B165" s="15" t="s">
        <v>528</v>
      </c>
      <c r="C165" s="15">
        <v>1</v>
      </c>
      <c r="D165" s="15">
        <v>0</v>
      </c>
      <c r="E165" s="166">
        <v>52597</v>
      </c>
      <c r="F165" s="166">
        <v>0</v>
      </c>
      <c r="G165" s="167">
        <v>7.0999999999999994E-2</v>
      </c>
      <c r="H165" s="168">
        <v>0</v>
      </c>
      <c r="I165" s="169">
        <v>8.0000000000000002E-3</v>
      </c>
      <c r="J165" s="170">
        <v>0</v>
      </c>
      <c r="K165" s="170">
        <v>0</v>
      </c>
      <c r="L165" s="170">
        <v>0</v>
      </c>
      <c r="M165" s="170">
        <v>60</v>
      </c>
      <c r="O165" s="157"/>
      <c r="P165" s="19"/>
    </row>
    <row r="166" spans="1:16" x14ac:dyDescent="0.25">
      <c r="A166" s="17" t="s">
        <v>529</v>
      </c>
      <c r="B166" s="15" t="s">
        <v>530</v>
      </c>
      <c r="C166" s="15">
        <v>1</v>
      </c>
      <c r="D166" s="15">
        <v>0</v>
      </c>
      <c r="E166" s="166">
        <v>677305</v>
      </c>
      <c r="F166" s="166">
        <v>68996</v>
      </c>
      <c r="G166" s="167">
        <v>0.55700000000000005</v>
      </c>
      <c r="H166" s="168">
        <v>1250</v>
      </c>
      <c r="I166" s="169">
        <v>0.44400000000000001</v>
      </c>
      <c r="J166" s="170">
        <v>0</v>
      </c>
      <c r="K166" s="170">
        <v>0</v>
      </c>
      <c r="L166" s="170">
        <v>0</v>
      </c>
      <c r="M166" s="170">
        <v>0</v>
      </c>
      <c r="O166" s="157"/>
      <c r="P166" s="19"/>
    </row>
    <row r="167" spans="1:16" x14ac:dyDescent="0.25">
      <c r="A167" s="17" t="s">
        <v>531</v>
      </c>
      <c r="B167" s="15" t="s">
        <v>532</v>
      </c>
      <c r="C167" s="15">
        <v>1</v>
      </c>
      <c r="D167" s="15">
        <v>0</v>
      </c>
      <c r="E167" s="166">
        <v>445683</v>
      </c>
      <c r="F167" s="166">
        <v>0</v>
      </c>
      <c r="G167" s="167">
        <v>0.42399999999999999</v>
      </c>
      <c r="H167" s="168">
        <v>0</v>
      </c>
      <c r="I167" s="169">
        <v>0.42</v>
      </c>
      <c r="J167" s="170">
        <v>0</v>
      </c>
      <c r="K167" s="170">
        <v>0</v>
      </c>
      <c r="L167" s="170">
        <v>0</v>
      </c>
      <c r="M167" s="170">
        <v>0</v>
      </c>
      <c r="O167" s="157"/>
      <c r="P167" s="19"/>
    </row>
    <row r="168" spans="1:16" x14ac:dyDescent="0.25">
      <c r="A168" s="17" t="s">
        <v>533</v>
      </c>
      <c r="B168" s="15" t="s">
        <v>534</v>
      </c>
      <c r="C168" s="15">
        <v>1</v>
      </c>
      <c r="D168" s="15">
        <v>1</v>
      </c>
      <c r="E168" s="166">
        <v>70186</v>
      </c>
      <c r="F168" s="166">
        <v>0</v>
      </c>
      <c r="G168" s="167">
        <v>0.53500000000000003</v>
      </c>
      <c r="H168" s="168">
        <v>0</v>
      </c>
      <c r="I168" s="169">
        <v>0.59299999999999997</v>
      </c>
      <c r="J168" s="170">
        <v>0</v>
      </c>
      <c r="K168" s="170">
        <v>0</v>
      </c>
      <c r="L168" s="170">
        <v>0</v>
      </c>
      <c r="M168" s="170">
        <v>0</v>
      </c>
      <c r="O168" s="157"/>
      <c r="P168" s="19"/>
    </row>
    <row r="169" spans="1:16" x14ac:dyDescent="0.25">
      <c r="A169" s="17" t="s">
        <v>535</v>
      </c>
      <c r="B169" s="15" t="s">
        <v>536</v>
      </c>
      <c r="C169" s="15">
        <v>1</v>
      </c>
      <c r="D169" s="15">
        <v>0</v>
      </c>
      <c r="E169" s="166">
        <v>582140</v>
      </c>
      <c r="F169" s="166">
        <v>0</v>
      </c>
      <c r="G169" s="167">
        <v>0.73799999999999999</v>
      </c>
      <c r="H169" s="168">
        <v>0</v>
      </c>
      <c r="I169" s="169">
        <v>0.68400000000000005</v>
      </c>
      <c r="J169" s="170">
        <v>0</v>
      </c>
      <c r="K169" s="170">
        <v>13127</v>
      </c>
      <c r="L169" s="170">
        <v>0</v>
      </c>
      <c r="M169" s="170">
        <v>0</v>
      </c>
      <c r="O169" s="157"/>
      <c r="P169" s="19"/>
    </row>
    <row r="170" spans="1:16" x14ac:dyDescent="0.25">
      <c r="A170" s="17" t="s">
        <v>537</v>
      </c>
      <c r="B170" s="15" t="s">
        <v>538</v>
      </c>
      <c r="C170" s="15">
        <v>1</v>
      </c>
      <c r="D170" s="15">
        <v>0</v>
      </c>
      <c r="E170" s="166">
        <v>1509849</v>
      </c>
      <c r="F170" s="166">
        <v>0</v>
      </c>
      <c r="G170" s="167">
        <v>0.9</v>
      </c>
      <c r="H170" s="168">
        <v>150</v>
      </c>
      <c r="I170" s="169">
        <v>0.81399999999999995</v>
      </c>
      <c r="J170" s="170">
        <v>0</v>
      </c>
      <c r="K170" s="170">
        <v>0</v>
      </c>
      <c r="L170" s="170">
        <v>0</v>
      </c>
      <c r="M170" s="170">
        <v>0</v>
      </c>
      <c r="O170" s="157"/>
      <c r="P170" s="19"/>
    </row>
    <row r="171" spans="1:16" x14ac:dyDescent="0.25">
      <c r="A171" s="17" t="s">
        <v>539</v>
      </c>
      <c r="B171" s="15" t="s">
        <v>540</v>
      </c>
      <c r="C171" s="15">
        <v>1</v>
      </c>
      <c r="D171" s="15">
        <v>0</v>
      </c>
      <c r="E171" s="166">
        <v>3963713</v>
      </c>
      <c r="F171" s="166">
        <v>0</v>
      </c>
      <c r="G171" s="167">
        <v>0.9</v>
      </c>
      <c r="H171" s="168">
        <v>0</v>
      </c>
      <c r="I171" s="169">
        <v>0.96599999999999997</v>
      </c>
      <c r="J171" s="170">
        <v>0</v>
      </c>
      <c r="K171" s="170">
        <v>0</v>
      </c>
      <c r="L171" s="170">
        <v>0</v>
      </c>
      <c r="M171" s="170">
        <v>32844</v>
      </c>
      <c r="O171" s="157"/>
      <c r="P171" s="19"/>
    </row>
    <row r="172" spans="1:16" x14ac:dyDescent="0.25">
      <c r="A172" s="17" t="s">
        <v>541</v>
      </c>
      <c r="B172" s="15" t="s">
        <v>542</v>
      </c>
      <c r="C172" s="15">
        <v>1</v>
      </c>
      <c r="D172" s="15">
        <v>0</v>
      </c>
      <c r="E172" s="166">
        <v>593364</v>
      </c>
      <c r="F172" s="166">
        <v>0</v>
      </c>
      <c r="G172" s="167">
        <v>0.29799999999999999</v>
      </c>
      <c r="H172" s="168">
        <v>3135</v>
      </c>
      <c r="I172" s="169">
        <v>0.44500000000000001</v>
      </c>
      <c r="J172" s="170">
        <v>0</v>
      </c>
      <c r="K172" s="170">
        <v>0</v>
      </c>
      <c r="L172" s="170">
        <v>0</v>
      </c>
      <c r="M172" s="170">
        <v>0</v>
      </c>
      <c r="O172" s="157"/>
      <c r="P172" s="19"/>
    </row>
    <row r="173" spans="1:16" x14ac:dyDescent="0.25">
      <c r="A173" s="17" t="s">
        <v>543</v>
      </c>
      <c r="B173" s="15" t="s">
        <v>544</v>
      </c>
      <c r="C173" s="15">
        <v>1</v>
      </c>
      <c r="D173" s="15">
        <v>0</v>
      </c>
      <c r="E173" s="166">
        <v>5310922</v>
      </c>
      <c r="F173" s="166">
        <v>0</v>
      </c>
      <c r="G173" s="167">
        <v>0.9</v>
      </c>
      <c r="H173" s="168">
        <v>0</v>
      </c>
      <c r="I173" s="169">
        <v>0.84599999999999997</v>
      </c>
      <c r="J173" s="170">
        <v>0</v>
      </c>
      <c r="K173" s="170">
        <v>0</v>
      </c>
      <c r="L173" s="170">
        <v>0</v>
      </c>
      <c r="M173" s="170">
        <v>0</v>
      </c>
      <c r="O173" s="157"/>
      <c r="P173" s="19"/>
    </row>
    <row r="174" spans="1:16" x14ac:dyDescent="0.25">
      <c r="A174" s="17" t="s">
        <v>545</v>
      </c>
      <c r="B174" s="15" t="s">
        <v>546</v>
      </c>
      <c r="C174" s="15">
        <v>1</v>
      </c>
      <c r="D174" s="15">
        <v>0</v>
      </c>
      <c r="E174" s="166">
        <v>2046489</v>
      </c>
      <c r="F174" s="166">
        <v>0</v>
      </c>
      <c r="G174" s="167">
        <v>0.9</v>
      </c>
      <c r="H174" s="168">
        <v>0</v>
      </c>
      <c r="I174" s="169">
        <v>0.91400000000000003</v>
      </c>
      <c r="J174" s="170">
        <v>14565</v>
      </c>
      <c r="K174" s="170">
        <v>0</v>
      </c>
      <c r="L174" s="170">
        <v>0</v>
      </c>
      <c r="M174" s="170">
        <v>0</v>
      </c>
      <c r="O174" s="157"/>
      <c r="P174" s="19"/>
    </row>
    <row r="175" spans="1:16" x14ac:dyDescent="0.25">
      <c r="A175" s="17" t="s">
        <v>547</v>
      </c>
      <c r="B175" s="15" t="s">
        <v>548</v>
      </c>
      <c r="C175" s="15">
        <v>1</v>
      </c>
      <c r="D175" s="15">
        <v>0</v>
      </c>
      <c r="E175" s="166">
        <v>1003066</v>
      </c>
      <c r="F175" s="166">
        <v>0</v>
      </c>
      <c r="G175" s="167">
        <v>0.80400000000000005</v>
      </c>
      <c r="H175" s="168">
        <v>0</v>
      </c>
      <c r="I175" s="169">
        <v>0.70799999999999996</v>
      </c>
      <c r="J175" s="170">
        <v>0</v>
      </c>
      <c r="K175" s="170">
        <v>0</v>
      </c>
      <c r="L175" s="170">
        <v>0</v>
      </c>
      <c r="M175" s="170">
        <v>0</v>
      </c>
      <c r="O175" s="157"/>
      <c r="P175" s="19"/>
    </row>
    <row r="176" spans="1:16" x14ac:dyDescent="0.25">
      <c r="A176" s="17" t="s">
        <v>549</v>
      </c>
      <c r="B176" s="15" t="s">
        <v>550</v>
      </c>
      <c r="C176" s="15">
        <v>1</v>
      </c>
      <c r="D176" s="15">
        <v>0</v>
      </c>
      <c r="E176" s="166">
        <v>165587</v>
      </c>
      <c r="F176" s="166">
        <v>0</v>
      </c>
      <c r="G176" s="167">
        <v>0.23799999999999999</v>
      </c>
      <c r="H176" s="168">
        <v>0</v>
      </c>
      <c r="I176" s="169">
        <v>0.52300000000000002</v>
      </c>
      <c r="J176" s="170">
        <v>0</v>
      </c>
      <c r="K176" s="170">
        <v>0</v>
      </c>
      <c r="L176" s="170">
        <v>0</v>
      </c>
      <c r="M176" s="170">
        <v>0</v>
      </c>
      <c r="O176" s="157"/>
      <c r="P176" s="19"/>
    </row>
    <row r="177" spans="1:16" x14ac:dyDescent="0.25">
      <c r="A177" s="17" t="s">
        <v>551</v>
      </c>
      <c r="B177" s="15" t="s">
        <v>552</v>
      </c>
      <c r="C177" s="15">
        <v>1</v>
      </c>
      <c r="D177" s="15">
        <v>0</v>
      </c>
      <c r="E177" s="166">
        <v>5977352</v>
      </c>
      <c r="F177" s="166">
        <v>1</v>
      </c>
      <c r="G177" s="167">
        <v>0.9</v>
      </c>
      <c r="H177" s="168">
        <v>0</v>
      </c>
      <c r="I177" s="169">
        <v>0.89800000000000002</v>
      </c>
      <c r="J177" s="170">
        <v>0</v>
      </c>
      <c r="K177" s="170">
        <v>0</v>
      </c>
      <c r="L177" s="170">
        <v>0</v>
      </c>
      <c r="M177" s="170">
        <v>0</v>
      </c>
      <c r="O177" s="157"/>
      <c r="P177" s="19"/>
    </row>
    <row r="178" spans="1:16" x14ac:dyDescent="0.25">
      <c r="A178" s="17" t="s">
        <v>553</v>
      </c>
      <c r="B178" s="15" t="s">
        <v>554</v>
      </c>
      <c r="C178" s="15">
        <v>1</v>
      </c>
      <c r="D178" s="15">
        <v>0</v>
      </c>
      <c r="E178" s="166">
        <v>3171199</v>
      </c>
      <c r="F178" s="166">
        <v>20255</v>
      </c>
      <c r="G178" s="167">
        <v>0.9</v>
      </c>
      <c r="H178" s="168">
        <v>6000</v>
      </c>
      <c r="I178" s="169">
        <v>0.83099999999999996</v>
      </c>
      <c r="J178" s="170">
        <v>0</v>
      </c>
      <c r="K178" s="170">
        <v>0</v>
      </c>
      <c r="L178" s="170">
        <v>0</v>
      </c>
      <c r="M178" s="170">
        <v>16620</v>
      </c>
      <c r="O178" s="157"/>
      <c r="P178" s="19"/>
    </row>
    <row r="179" spans="1:16" x14ac:dyDescent="0.25">
      <c r="A179" s="17" t="s">
        <v>555</v>
      </c>
      <c r="B179" s="15" t="s">
        <v>556</v>
      </c>
      <c r="C179" s="15">
        <v>1</v>
      </c>
      <c r="D179" s="15">
        <v>0</v>
      </c>
      <c r="E179" s="166">
        <v>1581596</v>
      </c>
      <c r="F179" s="166">
        <v>0</v>
      </c>
      <c r="G179" s="167">
        <v>0.71799999999999997</v>
      </c>
      <c r="H179" s="168">
        <v>0</v>
      </c>
      <c r="I179" s="169">
        <v>0.71399999999999997</v>
      </c>
      <c r="J179" s="170">
        <v>26460</v>
      </c>
      <c r="K179" s="170">
        <v>0</v>
      </c>
      <c r="L179" s="170">
        <v>0</v>
      </c>
      <c r="M179" s="170">
        <v>0</v>
      </c>
      <c r="O179" s="157"/>
      <c r="P179" s="19"/>
    </row>
    <row r="180" spans="1:16" x14ac:dyDescent="0.25">
      <c r="A180" s="17" t="s">
        <v>557</v>
      </c>
      <c r="B180" s="15" t="s">
        <v>558</v>
      </c>
      <c r="C180" s="15">
        <v>1</v>
      </c>
      <c r="D180" s="15">
        <v>0</v>
      </c>
      <c r="E180" s="166">
        <v>849649</v>
      </c>
      <c r="F180" s="166">
        <v>0</v>
      </c>
      <c r="G180" s="167">
        <v>0.45600000000000002</v>
      </c>
      <c r="H180" s="168">
        <v>0</v>
      </c>
      <c r="I180" s="169">
        <v>0.58699999999999997</v>
      </c>
      <c r="J180" s="170">
        <v>0</v>
      </c>
      <c r="K180" s="170">
        <v>0</v>
      </c>
      <c r="L180" s="170">
        <v>0</v>
      </c>
      <c r="M180" s="170">
        <v>0</v>
      </c>
      <c r="O180" s="157"/>
      <c r="P180" s="19"/>
    </row>
    <row r="181" spans="1:16" x14ac:dyDescent="0.25">
      <c r="A181" s="17" t="s">
        <v>559</v>
      </c>
      <c r="B181" s="15" t="s">
        <v>560</v>
      </c>
      <c r="C181" s="15">
        <v>1</v>
      </c>
      <c r="D181" s="15">
        <v>0</v>
      </c>
      <c r="E181" s="166">
        <v>2487495</v>
      </c>
      <c r="F181" s="166">
        <v>0</v>
      </c>
      <c r="G181" s="167">
        <v>0.752</v>
      </c>
      <c r="H181" s="168">
        <v>5000</v>
      </c>
      <c r="I181" s="169">
        <v>0.71299999999999997</v>
      </c>
      <c r="J181" s="170">
        <v>27790</v>
      </c>
      <c r="K181" s="170">
        <v>0</v>
      </c>
      <c r="L181" s="170">
        <v>0</v>
      </c>
      <c r="M181" s="170">
        <v>0</v>
      </c>
      <c r="O181" s="157"/>
      <c r="P181" s="19"/>
    </row>
    <row r="182" spans="1:16" x14ac:dyDescent="0.25">
      <c r="A182" s="17" t="s">
        <v>561</v>
      </c>
      <c r="B182" s="15" t="s">
        <v>562</v>
      </c>
      <c r="C182" s="15">
        <v>1</v>
      </c>
      <c r="D182" s="15">
        <v>0</v>
      </c>
      <c r="E182" s="166">
        <v>1353844</v>
      </c>
      <c r="F182" s="166">
        <v>0</v>
      </c>
      <c r="G182" s="167">
        <v>0.9</v>
      </c>
      <c r="H182" s="168">
        <v>0</v>
      </c>
      <c r="I182" s="169">
        <v>0.77600000000000002</v>
      </c>
      <c r="J182" s="170">
        <v>30660</v>
      </c>
      <c r="K182" s="170">
        <v>0</v>
      </c>
      <c r="L182" s="170">
        <v>0</v>
      </c>
      <c r="M182" s="170">
        <v>0</v>
      </c>
      <c r="O182" s="157"/>
      <c r="P182" s="19"/>
    </row>
    <row r="183" spans="1:16" x14ac:dyDescent="0.25">
      <c r="A183" s="17" t="s">
        <v>563</v>
      </c>
      <c r="B183" s="15" t="s">
        <v>564</v>
      </c>
      <c r="C183" s="15">
        <v>1</v>
      </c>
      <c r="D183" s="15">
        <v>0</v>
      </c>
      <c r="E183" s="166">
        <v>1922217</v>
      </c>
      <c r="F183" s="166">
        <v>0</v>
      </c>
      <c r="G183" s="167">
        <v>0.88200000000000001</v>
      </c>
      <c r="H183" s="168">
        <v>0</v>
      </c>
      <c r="I183" s="169">
        <v>0.80400000000000005</v>
      </c>
      <c r="J183" s="170">
        <v>0</v>
      </c>
      <c r="K183" s="170">
        <v>3558</v>
      </c>
      <c r="L183" s="170">
        <v>0</v>
      </c>
      <c r="M183" s="170">
        <v>0</v>
      </c>
      <c r="O183" s="157"/>
      <c r="P183" s="19"/>
    </row>
    <row r="184" spans="1:16" x14ac:dyDescent="0.25">
      <c r="A184" s="17" t="s">
        <v>565</v>
      </c>
      <c r="B184" s="15" t="s">
        <v>566</v>
      </c>
      <c r="C184" s="15">
        <v>1</v>
      </c>
      <c r="D184" s="15">
        <v>0</v>
      </c>
      <c r="E184" s="166">
        <v>1994281</v>
      </c>
      <c r="F184" s="166">
        <v>0</v>
      </c>
      <c r="G184" s="167">
        <v>0.83699999999999997</v>
      </c>
      <c r="H184" s="168">
        <v>0</v>
      </c>
      <c r="I184" s="169">
        <v>0.77300000000000002</v>
      </c>
      <c r="J184" s="170">
        <v>0</v>
      </c>
      <c r="K184" s="170">
        <v>0</v>
      </c>
      <c r="L184" s="170">
        <v>0</v>
      </c>
      <c r="M184" s="170">
        <v>18130</v>
      </c>
      <c r="O184" s="157"/>
      <c r="P184" s="19"/>
    </row>
    <row r="185" spans="1:16" x14ac:dyDescent="0.25">
      <c r="A185" s="17" t="s">
        <v>567</v>
      </c>
      <c r="B185" s="15" t="s">
        <v>568</v>
      </c>
      <c r="C185" s="15">
        <v>1</v>
      </c>
      <c r="D185" s="15">
        <v>0</v>
      </c>
      <c r="E185" s="166">
        <v>527295</v>
      </c>
      <c r="F185" s="166">
        <v>0</v>
      </c>
      <c r="G185" s="167">
        <v>0.86699999999999999</v>
      </c>
      <c r="H185" s="168">
        <v>0</v>
      </c>
      <c r="I185" s="169">
        <v>0.79200000000000004</v>
      </c>
      <c r="J185" s="170">
        <v>0</v>
      </c>
      <c r="K185" s="170">
        <v>0</v>
      </c>
      <c r="L185" s="170">
        <v>0</v>
      </c>
      <c r="M185" s="170">
        <v>0</v>
      </c>
      <c r="O185" s="157"/>
      <c r="P185" s="19"/>
    </row>
    <row r="186" spans="1:16" x14ac:dyDescent="0.25">
      <c r="A186" s="17" t="s">
        <v>569</v>
      </c>
      <c r="B186" s="15" t="s">
        <v>570</v>
      </c>
      <c r="C186" s="15">
        <v>1</v>
      </c>
      <c r="D186" s="15">
        <v>0</v>
      </c>
      <c r="E186" s="166">
        <v>3081145</v>
      </c>
      <c r="F186" s="166">
        <v>0</v>
      </c>
      <c r="G186" s="167">
        <v>0.9</v>
      </c>
      <c r="H186" s="168">
        <v>0</v>
      </c>
      <c r="I186" s="169">
        <v>0.79600000000000004</v>
      </c>
      <c r="J186" s="170">
        <v>26880</v>
      </c>
      <c r="K186" s="170">
        <v>0</v>
      </c>
      <c r="L186" s="170">
        <v>0</v>
      </c>
      <c r="M186" s="170">
        <v>0</v>
      </c>
      <c r="O186" s="157"/>
      <c r="P186" s="19"/>
    </row>
    <row r="187" spans="1:16" x14ac:dyDescent="0.25">
      <c r="A187" s="17" t="s">
        <v>571</v>
      </c>
      <c r="B187" s="15" t="s">
        <v>572</v>
      </c>
      <c r="C187" s="15">
        <v>1</v>
      </c>
      <c r="D187" s="15">
        <v>0</v>
      </c>
      <c r="E187" s="166">
        <v>2624959</v>
      </c>
      <c r="F187" s="166">
        <v>0</v>
      </c>
      <c r="G187" s="167">
        <v>0.9</v>
      </c>
      <c r="H187" s="168">
        <v>1535</v>
      </c>
      <c r="I187" s="169">
        <v>0.80300000000000005</v>
      </c>
      <c r="J187" s="170">
        <v>0</v>
      </c>
      <c r="K187" s="170">
        <v>5125</v>
      </c>
      <c r="L187" s="170">
        <v>0</v>
      </c>
      <c r="M187" s="170">
        <v>0</v>
      </c>
      <c r="O187" s="157"/>
      <c r="P187" s="19"/>
    </row>
    <row r="188" spans="1:16" x14ac:dyDescent="0.25">
      <c r="A188" s="17" t="s">
        <v>573</v>
      </c>
      <c r="B188" s="15" t="s">
        <v>574</v>
      </c>
      <c r="C188" s="15">
        <v>1</v>
      </c>
      <c r="D188" s="15">
        <v>0</v>
      </c>
      <c r="E188" s="166">
        <v>556940</v>
      </c>
      <c r="F188" s="166">
        <v>0</v>
      </c>
      <c r="G188" s="167">
        <v>0.84499999999999997</v>
      </c>
      <c r="H188" s="168">
        <v>0</v>
      </c>
      <c r="I188" s="169">
        <v>0.74399999999999999</v>
      </c>
      <c r="J188" s="170">
        <v>0</v>
      </c>
      <c r="K188" s="170">
        <v>0</v>
      </c>
      <c r="L188" s="170">
        <v>0</v>
      </c>
      <c r="M188" s="170">
        <v>0</v>
      </c>
      <c r="O188" s="157"/>
      <c r="P188" s="19"/>
    </row>
    <row r="189" spans="1:16" x14ac:dyDescent="0.25">
      <c r="A189" s="17" t="s">
        <v>575</v>
      </c>
      <c r="B189" s="15" t="s">
        <v>576</v>
      </c>
      <c r="C189" s="15">
        <v>1</v>
      </c>
      <c r="D189" s="15">
        <v>0</v>
      </c>
      <c r="E189" s="166">
        <v>605864</v>
      </c>
      <c r="F189" s="166">
        <v>0</v>
      </c>
      <c r="G189" s="167">
        <v>0.86299999999999999</v>
      </c>
      <c r="H189" s="168">
        <v>0</v>
      </c>
      <c r="I189" s="169">
        <v>0.73299999999999998</v>
      </c>
      <c r="J189" s="170">
        <v>0</v>
      </c>
      <c r="K189" s="170">
        <v>0</v>
      </c>
      <c r="L189" s="170">
        <v>0</v>
      </c>
      <c r="M189" s="170">
        <v>29320</v>
      </c>
      <c r="O189" s="157"/>
      <c r="P189" s="19"/>
    </row>
    <row r="190" spans="1:16" x14ac:dyDescent="0.25">
      <c r="A190" s="17" t="s">
        <v>577</v>
      </c>
      <c r="B190" s="15" t="s">
        <v>578</v>
      </c>
      <c r="C190" s="15">
        <v>1</v>
      </c>
      <c r="D190" s="15">
        <v>0</v>
      </c>
      <c r="E190" s="166">
        <v>2273915</v>
      </c>
      <c r="F190" s="166">
        <v>25160</v>
      </c>
      <c r="G190" s="167">
        <v>0.59199999999999997</v>
      </c>
      <c r="H190" s="168">
        <v>125</v>
      </c>
      <c r="I190" s="169">
        <v>0.54200000000000004</v>
      </c>
      <c r="J190" s="170">
        <v>18200</v>
      </c>
      <c r="K190" s="170">
        <v>0</v>
      </c>
      <c r="L190" s="170">
        <v>0</v>
      </c>
      <c r="M190" s="170">
        <v>36644</v>
      </c>
      <c r="O190" s="157"/>
      <c r="P190" s="19"/>
    </row>
    <row r="191" spans="1:16" x14ac:dyDescent="0.25">
      <c r="A191" s="17" t="s">
        <v>579</v>
      </c>
      <c r="B191" s="15" t="s">
        <v>580</v>
      </c>
      <c r="C191" s="15">
        <v>1</v>
      </c>
      <c r="D191" s="15">
        <v>0</v>
      </c>
      <c r="E191" s="166">
        <v>3403096</v>
      </c>
      <c r="F191" s="166">
        <v>311923</v>
      </c>
      <c r="G191" s="167">
        <v>0.55600000000000005</v>
      </c>
      <c r="H191" s="168">
        <v>1610</v>
      </c>
      <c r="I191" s="169">
        <v>0.59499999999999997</v>
      </c>
      <c r="J191" s="170">
        <v>0</v>
      </c>
      <c r="K191" s="170">
        <v>0</v>
      </c>
      <c r="L191" s="170">
        <v>0</v>
      </c>
      <c r="M191" s="170">
        <v>0</v>
      </c>
      <c r="O191" s="157"/>
      <c r="P191" s="19"/>
    </row>
    <row r="192" spans="1:16" x14ac:dyDescent="0.25">
      <c r="A192" s="17" t="s">
        <v>581</v>
      </c>
      <c r="B192" s="15" t="s">
        <v>582</v>
      </c>
      <c r="C192" s="15">
        <v>1</v>
      </c>
      <c r="D192" s="15">
        <v>0</v>
      </c>
      <c r="E192" s="166">
        <v>1764414</v>
      </c>
      <c r="F192" s="166">
        <v>0</v>
      </c>
      <c r="G192" s="167">
        <v>0.55800000000000005</v>
      </c>
      <c r="H192" s="168">
        <v>0</v>
      </c>
      <c r="I192" s="169">
        <v>0.61</v>
      </c>
      <c r="J192" s="170">
        <v>0</v>
      </c>
      <c r="K192" s="170">
        <v>2259</v>
      </c>
      <c r="L192" s="170">
        <v>0</v>
      </c>
      <c r="M192" s="170">
        <v>0</v>
      </c>
      <c r="O192" s="157"/>
      <c r="P192" s="19"/>
    </row>
    <row r="193" spans="1:16" x14ac:dyDescent="0.25">
      <c r="A193" s="17" t="s">
        <v>583</v>
      </c>
      <c r="B193" s="15" t="s">
        <v>584</v>
      </c>
      <c r="C193" s="15">
        <v>1</v>
      </c>
      <c r="D193" s="15">
        <v>0</v>
      </c>
      <c r="E193" s="166">
        <v>1699715</v>
      </c>
      <c r="F193" s="166">
        <v>0</v>
      </c>
      <c r="G193" s="167">
        <v>0.68200000000000005</v>
      </c>
      <c r="H193" s="168">
        <v>0</v>
      </c>
      <c r="I193" s="169">
        <v>0.59199999999999997</v>
      </c>
      <c r="J193" s="170">
        <v>24220</v>
      </c>
      <c r="K193" s="170">
        <v>0</v>
      </c>
      <c r="L193" s="170">
        <v>0</v>
      </c>
      <c r="M193" s="170">
        <v>0</v>
      </c>
      <c r="O193" s="157"/>
      <c r="P193" s="19"/>
    </row>
    <row r="194" spans="1:16" x14ac:dyDescent="0.25">
      <c r="A194" s="17" t="s">
        <v>585</v>
      </c>
      <c r="B194" s="15" t="s">
        <v>586</v>
      </c>
      <c r="C194" s="15">
        <v>1</v>
      </c>
      <c r="D194" s="15">
        <v>0</v>
      </c>
      <c r="E194" s="166">
        <v>49888</v>
      </c>
      <c r="F194" s="166">
        <v>0</v>
      </c>
      <c r="G194" s="167">
        <v>6.5000000000000002E-2</v>
      </c>
      <c r="H194" s="168">
        <v>0</v>
      </c>
      <c r="I194" s="169">
        <v>0</v>
      </c>
      <c r="J194" s="170">
        <v>0</v>
      </c>
      <c r="K194" s="170">
        <v>0</v>
      </c>
      <c r="L194" s="170">
        <v>0</v>
      </c>
      <c r="M194" s="170">
        <v>0</v>
      </c>
      <c r="O194" s="157"/>
      <c r="P194" s="19"/>
    </row>
    <row r="195" spans="1:16" x14ac:dyDescent="0.25">
      <c r="A195" s="17" t="s">
        <v>587</v>
      </c>
      <c r="B195" s="15" t="s">
        <v>588</v>
      </c>
      <c r="C195" s="15">
        <v>1</v>
      </c>
      <c r="D195" s="15">
        <v>0</v>
      </c>
      <c r="E195" s="166">
        <v>89465</v>
      </c>
      <c r="F195" s="166">
        <v>0</v>
      </c>
      <c r="G195" s="167">
        <v>6.5000000000000002E-2</v>
      </c>
      <c r="H195" s="168">
        <v>6000</v>
      </c>
      <c r="I195" s="169">
        <v>0</v>
      </c>
      <c r="J195" s="170">
        <v>0</v>
      </c>
      <c r="K195" s="170">
        <v>0</v>
      </c>
      <c r="L195" s="170">
        <v>0</v>
      </c>
      <c r="M195" s="170">
        <v>0</v>
      </c>
      <c r="O195" s="157"/>
      <c r="P195" s="19"/>
    </row>
    <row r="196" spans="1:16" x14ac:dyDescent="0.25">
      <c r="A196" s="17" t="s">
        <v>589</v>
      </c>
      <c r="B196" s="15" t="s">
        <v>590</v>
      </c>
      <c r="C196" s="15">
        <v>1</v>
      </c>
      <c r="D196" s="15">
        <v>0</v>
      </c>
      <c r="E196" s="166">
        <v>34060</v>
      </c>
      <c r="F196" s="166">
        <v>0</v>
      </c>
      <c r="G196" s="167">
        <v>6.5000000000000002E-2</v>
      </c>
      <c r="H196" s="168">
        <v>300</v>
      </c>
      <c r="I196" s="169">
        <v>0</v>
      </c>
      <c r="J196" s="170">
        <v>0</v>
      </c>
      <c r="K196" s="170">
        <v>0</v>
      </c>
      <c r="L196" s="170">
        <v>0</v>
      </c>
      <c r="M196" s="170">
        <v>0</v>
      </c>
      <c r="O196" s="157"/>
      <c r="P196" s="19"/>
    </row>
    <row r="197" spans="1:16" x14ac:dyDescent="0.25">
      <c r="A197" s="17" t="s">
        <v>591</v>
      </c>
      <c r="B197" s="15" t="s">
        <v>592</v>
      </c>
      <c r="C197" s="15">
        <v>1</v>
      </c>
      <c r="D197" s="15">
        <v>0</v>
      </c>
      <c r="E197" s="166">
        <v>94455</v>
      </c>
      <c r="F197" s="166">
        <v>0</v>
      </c>
      <c r="G197" s="167">
        <v>6.5000000000000002E-2</v>
      </c>
      <c r="H197" s="168">
        <v>0</v>
      </c>
      <c r="I197" s="169">
        <v>0</v>
      </c>
      <c r="J197" s="170">
        <v>0</v>
      </c>
      <c r="K197" s="170">
        <v>0</v>
      </c>
      <c r="L197" s="170">
        <v>0</v>
      </c>
      <c r="M197" s="170">
        <v>0</v>
      </c>
      <c r="O197" s="157"/>
      <c r="P197" s="19"/>
    </row>
    <row r="198" spans="1:16" x14ac:dyDescent="0.25">
      <c r="A198" s="17" t="s">
        <v>593</v>
      </c>
      <c r="B198" s="15" t="s">
        <v>594</v>
      </c>
      <c r="C198" s="15">
        <v>1</v>
      </c>
      <c r="D198" s="15">
        <v>0</v>
      </c>
      <c r="E198" s="166">
        <v>36699</v>
      </c>
      <c r="F198" s="166">
        <v>0</v>
      </c>
      <c r="G198" s="167">
        <v>6.5000000000000002E-2</v>
      </c>
      <c r="H198" s="168">
        <v>0</v>
      </c>
      <c r="I198" s="169">
        <v>0</v>
      </c>
      <c r="J198" s="170">
        <v>0</v>
      </c>
      <c r="K198" s="170">
        <v>0</v>
      </c>
      <c r="L198" s="170">
        <v>0</v>
      </c>
      <c r="M198" s="170">
        <v>0</v>
      </c>
      <c r="O198" s="157"/>
      <c r="P198" s="19"/>
    </row>
    <row r="199" spans="1:16" x14ac:dyDescent="0.25">
      <c r="A199" s="17" t="s">
        <v>595</v>
      </c>
      <c r="B199" s="15" t="s">
        <v>596</v>
      </c>
      <c r="C199" s="15">
        <v>1</v>
      </c>
      <c r="D199" s="15">
        <v>0</v>
      </c>
      <c r="E199" s="166">
        <v>115355</v>
      </c>
      <c r="F199" s="166">
        <v>0</v>
      </c>
      <c r="G199" s="167">
        <v>0.13800000000000001</v>
      </c>
      <c r="H199" s="168">
        <v>0</v>
      </c>
      <c r="I199" s="169">
        <v>0.21</v>
      </c>
      <c r="J199" s="170">
        <v>0</v>
      </c>
      <c r="K199" s="170">
        <v>0</v>
      </c>
      <c r="L199" s="170">
        <v>0</v>
      </c>
      <c r="M199" s="170">
        <v>0</v>
      </c>
      <c r="O199" s="157"/>
      <c r="P199" s="19"/>
    </row>
    <row r="200" spans="1:16" x14ac:dyDescent="0.25">
      <c r="A200" s="17" t="s">
        <v>597</v>
      </c>
      <c r="B200" s="15" t="s">
        <v>598</v>
      </c>
      <c r="C200" s="15">
        <v>1</v>
      </c>
      <c r="D200" s="15">
        <v>0</v>
      </c>
      <c r="E200" s="166">
        <v>766996</v>
      </c>
      <c r="F200" s="166">
        <v>0</v>
      </c>
      <c r="G200" s="167">
        <v>0.85099999999999998</v>
      </c>
      <c r="H200" s="168">
        <v>1500</v>
      </c>
      <c r="I200" s="169">
        <v>0.80800000000000005</v>
      </c>
      <c r="J200" s="170">
        <v>0</v>
      </c>
      <c r="K200" s="170">
        <v>0</v>
      </c>
      <c r="L200" s="170">
        <v>0</v>
      </c>
      <c r="M200" s="170">
        <v>0</v>
      </c>
      <c r="O200" s="157"/>
      <c r="P200" s="19"/>
    </row>
    <row r="201" spans="1:16" x14ac:dyDescent="0.25">
      <c r="A201" s="17" t="s">
        <v>599</v>
      </c>
      <c r="B201" s="15" t="s">
        <v>600</v>
      </c>
      <c r="C201" s="15">
        <v>1</v>
      </c>
      <c r="D201" s="15">
        <v>0</v>
      </c>
      <c r="E201" s="166">
        <v>563404</v>
      </c>
      <c r="F201" s="166">
        <v>0</v>
      </c>
      <c r="G201" s="167">
        <v>0.79</v>
      </c>
      <c r="H201" s="168">
        <v>0</v>
      </c>
      <c r="I201" s="169">
        <v>0.75</v>
      </c>
      <c r="J201" s="170">
        <v>16150</v>
      </c>
      <c r="K201" s="170">
        <v>0</v>
      </c>
      <c r="L201" s="170">
        <v>0</v>
      </c>
      <c r="M201" s="170">
        <v>0</v>
      </c>
      <c r="O201" s="157"/>
      <c r="P201" s="19"/>
    </row>
    <row r="202" spans="1:16" x14ac:dyDescent="0.25">
      <c r="A202" s="17" t="s">
        <v>601</v>
      </c>
      <c r="B202" s="15" t="s">
        <v>602</v>
      </c>
      <c r="C202" s="15">
        <v>1</v>
      </c>
      <c r="D202" s="15">
        <v>0</v>
      </c>
      <c r="E202" s="166">
        <v>2135164</v>
      </c>
      <c r="F202" s="166">
        <v>0</v>
      </c>
      <c r="G202" s="167">
        <v>0.9</v>
      </c>
      <c r="H202" s="168">
        <v>0</v>
      </c>
      <c r="I202" s="169">
        <v>0.86399999999999999</v>
      </c>
      <c r="J202" s="170">
        <v>0</v>
      </c>
      <c r="K202" s="170">
        <v>0</v>
      </c>
      <c r="L202" s="170">
        <v>0</v>
      </c>
      <c r="M202" s="170">
        <v>46224</v>
      </c>
      <c r="O202" s="157"/>
      <c r="P202" s="19"/>
    </row>
    <row r="203" spans="1:16" x14ac:dyDescent="0.25">
      <c r="A203" s="17" t="s">
        <v>603</v>
      </c>
      <c r="B203" s="15" t="s">
        <v>604</v>
      </c>
      <c r="C203" s="15">
        <v>1</v>
      </c>
      <c r="D203" s="15">
        <v>0</v>
      </c>
      <c r="E203" s="166">
        <v>2211361</v>
      </c>
      <c r="F203" s="166">
        <v>0</v>
      </c>
      <c r="G203" s="167">
        <v>0.9</v>
      </c>
      <c r="H203" s="168">
        <v>0</v>
      </c>
      <c r="I203" s="169">
        <v>0.87</v>
      </c>
      <c r="J203" s="170">
        <v>0</v>
      </c>
      <c r="K203" s="170">
        <v>0</v>
      </c>
      <c r="L203" s="170">
        <v>0</v>
      </c>
      <c r="M203" s="170">
        <v>0</v>
      </c>
      <c r="O203" s="157"/>
      <c r="P203" s="19"/>
    </row>
    <row r="204" spans="1:16" x14ac:dyDescent="0.25">
      <c r="A204" s="17" t="s">
        <v>605</v>
      </c>
      <c r="B204" s="15" t="s">
        <v>606</v>
      </c>
      <c r="C204" s="15">
        <v>1</v>
      </c>
      <c r="D204" s="15">
        <v>0</v>
      </c>
      <c r="E204" s="166">
        <v>782669</v>
      </c>
      <c r="F204" s="166">
        <v>0</v>
      </c>
      <c r="G204" s="167">
        <v>0.9</v>
      </c>
      <c r="H204" s="168">
        <v>0</v>
      </c>
      <c r="I204" s="169">
        <v>0.78200000000000003</v>
      </c>
      <c r="J204" s="170">
        <v>29575</v>
      </c>
      <c r="K204" s="170">
        <v>0</v>
      </c>
      <c r="L204" s="170">
        <v>0</v>
      </c>
      <c r="M204" s="170">
        <v>0</v>
      </c>
      <c r="O204" s="157"/>
      <c r="P204" s="19"/>
    </row>
    <row r="205" spans="1:16" x14ac:dyDescent="0.25">
      <c r="A205" s="17" t="s">
        <v>607</v>
      </c>
      <c r="B205" s="15" t="s">
        <v>608</v>
      </c>
      <c r="C205" s="15">
        <v>1</v>
      </c>
      <c r="D205" s="15">
        <v>0</v>
      </c>
      <c r="E205" s="166">
        <v>239133</v>
      </c>
      <c r="F205" s="166">
        <v>0</v>
      </c>
      <c r="G205" s="167">
        <v>0.65600000000000003</v>
      </c>
      <c r="H205" s="168">
        <v>0</v>
      </c>
      <c r="I205" s="169">
        <v>0.58099999999999996</v>
      </c>
      <c r="J205" s="170">
        <v>0</v>
      </c>
      <c r="K205" s="170">
        <v>0</v>
      </c>
      <c r="L205" s="170">
        <v>0</v>
      </c>
      <c r="M205" s="170">
        <v>0</v>
      </c>
      <c r="O205" s="157"/>
      <c r="P205" s="19"/>
    </row>
    <row r="206" spans="1:16" x14ac:dyDescent="0.25">
      <c r="A206" s="17" t="s">
        <v>609</v>
      </c>
      <c r="B206" s="15" t="s">
        <v>610</v>
      </c>
      <c r="C206" s="15">
        <v>1</v>
      </c>
      <c r="D206" s="15">
        <v>0</v>
      </c>
      <c r="E206" s="166">
        <v>306791</v>
      </c>
      <c r="F206" s="166">
        <v>0</v>
      </c>
      <c r="G206" s="167">
        <v>0.77700000000000002</v>
      </c>
      <c r="H206" s="168">
        <v>1500</v>
      </c>
      <c r="I206" s="169">
        <v>0.71899999999999997</v>
      </c>
      <c r="J206" s="170">
        <v>15540</v>
      </c>
      <c r="K206" s="170">
        <v>0</v>
      </c>
      <c r="L206" s="170">
        <v>0</v>
      </c>
      <c r="M206" s="170">
        <v>0</v>
      </c>
      <c r="O206" s="157"/>
      <c r="P206" s="19"/>
    </row>
    <row r="207" spans="1:16" x14ac:dyDescent="0.25">
      <c r="A207" s="17" t="s">
        <v>611</v>
      </c>
      <c r="B207" s="15" t="s">
        <v>612</v>
      </c>
      <c r="C207" s="15">
        <v>1</v>
      </c>
      <c r="D207" s="15">
        <v>0</v>
      </c>
      <c r="E207" s="166">
        <v>18133</v>
      </c>
      <c r="F207" s="166">
        <v>0</v>
      </c>
      <c r="G207" s="167">
        <v>6.5000000000000002E-2</v>
      </c>
      <c r="H207" s="168">
        <v>0</v>
      </c>
      <c r="I207" s="169">
        <v>0</v>
      </c>
      <c r="J207" s="170">
        <v>0</v>
      </c>
      <c r="K207" s="170">
        <v>0</v>
      </c>
      <c r="L207" s="170">
        <v>0</v>
      </c>
      <c r="M207" s="170">
        <v>0</v>
      </c>
      <c r="O207" s="157"/>
      <c r="P207" s="19"/>
    </row>
    <row r="208" spans="1:16" x14ac:dyDescent="0.25">
      <c r="A208" s="17" t="s">
        <v>613</v>
      </c>
      <c r="B208" s="15" t="s">
        <v>614</v>
      </c>
      <c r="C208" s="15">
        <v>1</v>
      </c>
      <c r="D208" s="15">
        <v>0</v>
      </c>
      <c r="E208" s="166">
        <v>1495358</v>
      </c>
      <c r="F208" s="166">
        <v>1</v>
      </c>
      <c r="G208" s="167">
        <v>0.9</v>
      </c>
      <c r="H208" s="168">
        <v>0</v>
      </c>
      <c r="I208" s="169">
        <v>0.83699999999999997</v>
      </c>
      <c r="J208" s="170">
        <v>91596</v>
      </c>
      <c r="K208" s="170">
        <v>0</v>
      </c>
      <c r="L208" s="170">
        <v>0</v>
      </c>
      <c r="M208" s="170">
        <v>0</v>
      </c>
      <c r="O208" s="157"/>
      <c r="P208" s="19"/>
    </row>
    <row r="209" spans="1:16" x14ac:dyDescent="0.25">
      <c r="A209" s="17" t="s">
        <v>615</v>
      </c>
      <c r="B209" s="15" t="s">
        <v>616</v>
      </c>
      <c r="C209" s="15">
        <v>1</v>
      </c>
      <c r="D209" s="15">
        <v>1</v>
      </c>
      <c r="E209" s="166">
        <v>7280935</v>
      </c>
      <c r="F209" s="166">
        <v>0</v>
      </c>
      <c r="G209" s="167">
        <v>0.9</v>
      </c>
      <c r="H209" s="168">
        <v>0</v>
      </c>
      <c r="I209" s="169">
        <v>0.91800000000000004</v>
      </c>
      <c r="J209" s="170">
        <v>17</v>
      </c>
      <c r="K209" s="170">
        <v>0</v>
      </c>
      <c r="L209" s="170">
        <v>0</v>
      </c>
      <c r="M209" s="170">
        <v>229500</v>
      </c>
      <c r="O209" s="157"/>
      <c r="P209" s="19"/>
    </row>
    <row r="210" spans="1:16" x14ac:dyDescent="0.25">
      <c r="A210" s="17" t="s">
        <v>617</v>
      </c>
      <c r="B210" s="15" t="s">
        <v>618</v>
      </c>
      <c r="C210" s="15">
        <v>1</v>
      </c>
      <c r="D210" s="15">
        <v>0</v>
      </c>
      <c r="E210" s="166">
        <v>953234</v>
      </c>
      <c r="F210" s="166">
        <v>1566</v>
      </c>
      <c r="G210" s="167">
        <v>0.9</v>
      </c>
      <c r="H210" s="168">
        <v>0</v>
      </c>
      <c r="I210" s="169">
        <v>0.81200000000000006</v>
      </c>
      <c r="J210" s="170">
        <v>31920</v>
      </c>
      <c r="K210" s="170">
        <v>0</v>
      </c>
      <c r="L210" s="170">
        <v>0</v>
      </c>
      <c r="M210" s="170">
        <v>59682</v>
      </c>
      <c r="O210" s="157"/>
      <c r="P210" s="19"/>
    </row>
    <row r="211" spans="1:16" x14ac:dyDescent="0.25">
      <c r="A211" s="17" t="s">
        <v>619</v>
      </c>
      <c r="B211" s="15" t="s">
        <v>620</v>
      </c>
      <c r="C211" s="15">
        <v>1</v>
      </c>
      <c r="D211" s="15">
        <v>0</v>
      </c>
      <c r="E211" s="166">
        <v>614522</v>
      </c>
      <c r="F211" s="166">
        <v>1388</v>
      </c>
      <c r="G211" s="167">
        <v>0.53600000000000003</v>
      </c>
      <c r="H211" s="168">
        <v>1350</v>
      </c>
      <c r="I211" s="169">
        <v>0.439</v>
      </c>
      <c r="J211" s="170">
        <v>14525</v>
      </c>
      <c r="K211" s="170">
        <v>0</v>
      </c>
      <c r="L211" s="170">
        <v>0</v>
      </c>
      <c r="M211" s="170">
        <v>5509</v>
      </c>
      <c r="O211" s="157"/>
      <c r="P211" s="19"/>
    </row>
    <row r="212" spans="1:16" x14ac:dyDescent="0.25">
      <c r="A212" s="17" t="s">
        <v>621</v>
      </c>
      <c r="B212" s="15" t="s">
        <v>622</v>
      </c>
      <c r="C212" s="15">
        <v>1</v>
      </c>
      <c r="D212" s="15">
        <v>0</v>
      </c>
      <c r="E212" s="166">
        <v>4759383</v>
      </c>
      <c r="F212" s="166">
        <v>0</v>
      </c>
      <c r="G212" s="167">
        <v>0.9</v>
      </c>
      <c r="H212" s="168">
        <v>0</v>
      </c>
      <c r="I212" s="169">
        <v>0.92500000000000004</v>
      </c>
      <c r="J212" s="170">
        <v>34335</v>
      </c>
      <c r="K212" s="170">
        <v>0</v>
      </c>
      <c r="L212" s="170">
        <v>0</v>
      </c>
      <c r="M212" s="170">
        <v>0</v>
      </c>
      <c r="O212" s="157"/>
      <c r="P212" s="19"/>
    </row>
    <row r="213" spans="1:16" x14ac:dyDescent="0.25">
      <c r="A213" s="17" t="s">
        <v>623</v>
      </c>
      <c r="B213" s="15" t="s">
        <v>624</v>
      </c>
      <c r="C213" s="15">
        <v>1</v>
      </c>
      <c r="D213" s="15">
        <v>0</v>
      </c>
      <c r="E213" s="166">
        <v>1260720</v>
      </c>
      <c r="F213" s="166">
        <v>0</v>
      </c>
      <c r="G213" s="167">
        <v>0.871</v>
      </c>
      <c r="H213" s="168">
        <v>0</v>
      </c>
      <c r="I213" s="169">
        <v>0.74</v>
      </c>
      <c r="J213" s="170">
        <v>4035</v>
      </c>
      <c r="K213" s="170">
        <v>0</v>
      </c>
      <c r="L213" s="170">
        <v>0</v>
      </c>
      <c r="M213" s="170">
        <v>0</v>
      </c>
      <c r="O213" s="157"/>
      <c r="P213" s="19"/>
    </row>
    <row r="214" spans="1:16" x14ac:dyDescent="0.25">
      <c r="A214" s="17" t="s">
        <v>625</v>
      </c>
      <c r="B214" s="15" t="s">
        <v>626</v>
      </c>
      <c r="C214" s="15">
        <v>1</v>
      </c>
      <c r="D214" s="15">
        <v>0</v>
      </c>
      <c r="E214" s="166">
        <v>722033</v>
      </c>
      <c r="F214" s="166">
        <v>0</v>
      </c>
      <c r="G214" s="167">
        <v>0.51</v>
      </c>
      <c r="H214" s="168">
        <v>0</v>
      </c>
      <c r="I214" s="169">
        <v>0.54700000000000004</v>
      </c>
      <c r="J214" s="170">
        <v>0</v>
      </c>
      <c r="K214" s="170">
        <v>0</v>
      </c>
      <c r="L214" s="170">
        <v>0</v>
      </c>
      <c r="M214" s="170">
        <v>0</v>
      </c>
      <c r="O214" s="157"/>
      <c r="P214" s="19"/>
    </row>
    <row r="215" spans="1:16" x14ac:dyDescent="0.25">
      <c r="A215" s="17" t="s">
        <v>627</v>
      </c>
      <c r="B215" s="15" t="s">
        <v>628</v>
      </c>
      <c r="C215" s="15">
        <v>1</v>
      </c>
      <c r="D215" s="15">
        <v>0</v>
      </c>
      <c r="E215" s="166">
        <v>797765</v>
      </c>
      <c r="F215" s="166">
        <v>122823</v>
      </c>
      <c r="G215" s="167">
        <v>0.64900000000000002</v>
      </c>
      <c r="H215" s="168">
        <v>0</v>
      </c>
      <c r="I215" s="169">
        <v>0.61399999999999999</v>
      </c>
      <c r="J215" s="170">
        <v>0</v>
      </c>
      <c r="K215" s="170">
        <v>0</v>
      </c>
      <c r="L215" s="170">
        <v>0</v>
      </c>
      <c r="M215" s="170">
        <v>0</v>
      </c>
      <c r="O215" s="157"/>
      <c r="P215" s="19"/>
    </row>
    <row r="216" spans="1:16" x14ac:dyDescent="0.25">
      <c r="A216" s="17" t="s">
        <v>629</v>
      </c>
      <c r="B216" s="15" t="s">
        <v>630</v>
      </c>
      <c r="C216" s="15">
        <v>1</v>
      </c>
      <c r="D216" s="15">
        <v>0</v>
      </c>
      <c r="E216" s="166">
        <v>545263</v>
      </c>
      <c r="F216" s="166">
        <v>0</v>
      </c>
      <c r="G216" s="167">
        <v>0.627</v>
      </c>
      <c r="H216" s="168">
        <v>1500</v>
      </c>
      <c r="I216" s="169">
        <v>0.69599999999999995</v>
      </c>
      <c r="J216" s="170">
        <v>0</v>
      </c>
      <c r="K216" s="170">
        <v>0</v>
      </c>
      <c r="L216" s="170">
        <v>0</v>
      </c>
      <c r="M216" s="170">
        <v>0</v>
      </c>
      <c r="O216" s="157"/>
      <c r="P216" s="19"/>
    </row>
    <row r="217" spans="1:16" x14ac:dyDescent="0.25">
      <c r="A217" s="17" t="s">
        <v>631</v>
      </c>
      <c r="B217" s="15" t="s">
        <v>632</v>
      </c>
      <c r="C217" s="15">
        <v>1</v>
      </c>
      <c r="D217" s="15">
        <v>0</v>
      </c>
      <c r="E217" s="166">
        <v>319075</v>
      </c>
      <c r="F217" s="166">
        <v>0</v>
      </c>
      <c r="G217" s="167">
        <v>0.60699999999999998</v>
      </c>
      <c r="H217" s="168">
        <v>0</v>
      </c>
      <c r="I217" s="169">
        <v>0.58299999999999996</v>
      </c>
      <c r="J217" s="170">
        <v>0</v>
      </c>
      <c r="K217" s="170">
        <v>0</v>
      </c>
      <c r="L217" s="170">
        <v>0</v>
      </c>
      <c r="M217" s="170">
        <v>0</v>
      </c>
      <c r="O217" s="157"/>
      <c r="P217" s="19"/>
    </row>
    <row r="218" spans="1:16" x14ac:dyDescent="0.25">
      <c r="A218" s="17" t="s">
        <v>633</v>
      </c>
      <c r="B218" s="15" t="s">
        <v>634</v>
      </c>
      <c r="C218" s="15">
        <v>1</v>
      </c>
      <c r="D218" s="15">
        <v>0</v>
      </c>
      <c r="E218" s="166">
        <v>93197</v>
      </c>
      <c r="F218" s="166">
        <v>0</v>
      </c>
      <c r="G218" s="167">
        <v>0.70299999999999996</v>
      </c>
      <c r="H218" s="168">
        <v>0</v>
      </c>
      <c r="I218" s="169">
        <v>0.626</v>
      </c>
      <c r="J218" s="170">
        <v>0</v>
      </c>
      <c r="K218" s="170">
        <v>0</v>
      </c>
      <c r="L218" s="170">
        <v>0</v>
      </c>
      <c r="M218" s="170">
        <v>0</v>
      </c>
      <c r="O218" s="157"/>
      <c r="P218" s="19"/>
    </row>
    <row r="219" spans="1:16" x14ac:dyDescent="0.25">
      <c r="A219" s="17" t="s">
        <v>635</v>
      </c>
      <c r="B219" s="15" t="s">
        <v>636</v>
      </c>
      <c r="C219" s="15">
        <v>1</v>
      </c>
      <c r="D219" s="15">
        <v>0</v>
      </c>
      <c r="E219" s="166">
        <v>3432460</v>
      </c>
      <c r="F219" s="166">
        <v>75324</v>
      </c>
      <c r="G219" s="167">
        <v>0.9</v>
      </c>
      <c r="H219" s="168">
        <v>3000</v>
      </c>
      <c r="I219" s="169">
        <v>0.83099999999999996</v>
      </c>
      <c r="J219" s="170">
        <v>31220</v>
      </c>
      <c r="K219" s="170">
        <v>0</v>
      </c>
      <c r="L219" s="170">
        <v>0</v>
      </c>
      <c r="M219" s="170">
        <v>58710</v>
      </c>
      <c r="O219" s="157"/>
      <c r="P219" s="19"/>
    </row>
    <row r="220" spans="1:16" x14ac:dyDescent="0.25">
      <c r="A220" s="17" t="s">
        <v>637</v>
      </c>
      <c r="B220" s="15" t="s">
        <v>638</v>
      </c>
      <c r="C220" s="15">
        <v>1</v>
      </c>
      <c r="D220" s="15">
        <v>0</v>
      </c>
      <c r="E220" s="166">
        <v>3411560</v>
      </c>
      <c r="F220" s="166">
        <v>0</v>
      </c>
      <c r="G220" s="167">
        <v>0.9</v>
      </c>
      <c r="H220" s="168">
        <v>0</v>
      </c>
      <c r="I220" s="169">
        <v>0.91200000000000003</v>
      </c>
      <c r="J220" s="170">
        <v>0</v>
      </c>
      <c r="K220" s="170">
        <v>0</v>
      </c>
      <c r="L220" s="170">
        <v>0</v>
      </c>
      <c r="M220" s="170">
        <v>0</v>
      </c>
      <c r="O220" s="157"/>
      <c r="P220" s="19"/>
    </row>
    <row r="221" spans="1:16" x14ac:dyDescent="0.25">
      <c r="A221" s="17" t="s">
        <v>639</v>
      </c>
      <c r="B221" s="15" t="s">
        <v>640</v>
      </c>
      <c r="C221" s="15">
        <v>1</v>
      </c>
      <c r="D221" s="15">
        <v>0</v>
      </c>
      <c r="E221" s="166">
        <v>1229072</v>
      </c>
      <c r="F221" s="166">
        <v>0</v>
      </c>
      <c r="G221" s="167">
        <v>0.9</v>
      </c>
      <c r="H221" s="168">
        <v>1000</v>
      </c>
      <c r="I221" s="169">
        <v>0.82599999999999996</v>
      </c>
      <c r="J221" s="170">
        <v>4340</v>
      </c>
      <c r="K221" s="170">
        <v>0</v>
      </c>
      <c r="L221" s="170">
        <v>0</v>
      </c>
      <c r="M221" s="170">
        <v>8424</v>
      </c>
      <c r="O221" s="157"/>
      <c r="P221" s="19"/>
    </row>
    <row r="222" spans="1:16" x14ac:dyDescent="0.25">
      <c r="A222" s="17" t="s">
        <v>641</v>
      </c>
      <c r="B222" s="15" t="s">
        <v>642</v>
      </c>
      <c r="C222" s="15">
        <v>1</v>
      </c>
      <c r="D222" s="15">
        <v>0</v>
      </c>
      <c r="E222" s="166">
        <v>730833</v>
      </c>
      <c r="F222" s="166">
        <v>0</v>
      </c>
      <c r="G222" s="167">
        <v>0.9</v>
      </c>
      <c r="H222" s="168">
        <v>0</v>
      </c>
      <c r="I222" s="169">
        <v>0.72699999999999998</v>
      </c>
      <c r="J222" s="170">
        <v>0</v>
      </c>
      <c r="K222" s="170">
        <v>7385</v>
      </c>
      <c r="L222" s="170">
        <v>3693</v>
      </c>
      <c r="M222" s="170">
        <v>0</v>
      </c>
      <c r="O222" s="157"/>
      <c r="P222" s="19"/>
    </row>
    <row r="223" spans="1:16" x14ac:dyDescent="0.25">
      <c r="A223" s="17" t="s">
        <v>643</v>
      </c>
      <c r="B223" s="15" t="s">
        <v>644</v>
      </c>
      <c r="C223" s="15">
        <v>1</v>
      </c>
      <c r="D223" s="15">
        <v>0</v>
      </c>
      <c r="E223" s="166">
        <v>1033732</v>
      </c>
      <c r="F223" s="166">
        <v>0</v>
      </c>
      <c r="G223" s="167">
        <v>0.9</v>
      </c>
      <c r="H223" s="168">
        <v>0</v>
      </c>
      <c r="I223" s="169">
        <v>0.81499999999999995</v>
      </c>
      <c r="J223" s="170">
        <v>0</v>
      </c>
      <c r="K223" s="170">
        <v>0</v>
      </c>
      <c r="L223" s="170">
        <v>0</v>
      </c>
      <c r="M223" s="170">
        <v>0</v>
      </c>
      <c r="O223" s="157"/>
      <c r="P223" s="19"/>
    </row>
    <row r="224" spans="1:16" x14ac:dyDescent="0.25">
      <c r="A224" s="17" t="s">
        <v>645</v>
      </c>
      <c r="B224" s="15" t="s">
        <v>646</v>
      </c>
      <c r="C224" s="15">
        <v>1</v>
      </c>
      <c r="D224" s="15">
        <v>0</v>
      </c>
      <c r="E224" s="166">
        <v>2466467</v>
      </c>
      <c r="F224" s="166">
        <v>87328</v>
      </c>
      <c r="G224" s="167">
        <v>0.9</v>
      </c>
      <c r="H224" s="168">
        <v>0</v>
      </c>
      <c r="I224" s="169">
        <v>0.753</v>
      </c>
      <c r="J224" s="170">
        <v>0</v>
      </c>
      <c r="K224" s="170">
        <v>0</v>
      </c>
      <c r="L224" s="170">
        <v>0</v>
      </c>
      <c r="M224" s="170">
        <v>0</v>
      </c>
      <c r="O224" s="157"/>
      <c r="P224" s="19"/>
    </row>
    <row r="225" spans="1:16" x14ac:dyDescent="0.25">
      <c r="A225" s="17" t="s">
        <v>647</v>
      </c>
      <c r="B225" s="15" t="s">
        <v>648</v>
      </c>
      <c r="C225" s="15">
        <v>1</v>
      </c>
      <c r="D225" s="15">
        <v>0</v>
      </c>
      <c r="E225" s="166">
        <v>1418427</v>
      </c>
      <c r="F225" s="166">
        <v>0</v>
      </c>
      <c r="G225" s="167">
        <v>0.9</v>
      </c>
      <c r="H225" s="168">
        <v>0</v>
      </c>
      <c r="I225" s="169">
        <v>0.72099999999999997</v>
      </c>
      <c r="J225" s="170">
        <v>0</v>
      </c>
      <c r="K225" s="170">
        <v>0</v>
      </c>
      <c r="L225" s="170">
        <v>0</v>
      </c>
      <c r="M225" s="170">
        <v>0</v>
      </c>
      <c r="O225" s="157"/>
      <c r="P225" s="19"/>
    </row>
    <row r="226" spans="1:16" x14ac:dyDescent="0.25">
      <c r="A226" s="17" t="s">
        <v>649</v>
      </c>
      <c r="B226" s="15" t="s">
        <v>650</v>
      </c>
      <c r="C226" s="15">
        <v>1</v>
      </c>
      <c r="D226" s="15">
        <v>0</v>
      </c>
      <c r="E226" s="166">
        <v>1357314</v>
      </c>
      <c r="F226" s="166">
        <v>0</v>
      </c>
      <c r="G226" s="167">
        <v>0.78500000000000003</v>
      </c>
      <c r="H226" s="168">
        <v>0</v>
      </c>
      <c r="I226" s="169">
        <v>0.73799999999999999</v>
      </c>
      <c r="J226" s="170">
        <v>0</v>
      </c>
      <c r="K226" s="170">
        <v>0</v>
      </c>
      <c r="L226" s="170">
        <v>0</v>
      </c>
      <c r="M226" s="170">
        <v>21063</v>
      </c>
      <c r="O226" s="157"/>
      <c r="P226" s="19"/>
    </row>
    <row r="227" spans="1:16" x14ac:dyDescent="0.25">
      <c r="A227" s="17" t="s">
        <v>651</v>
      </c>
      <c r="B227" s="15" t="s">
        <v>652</v>
      </c>
      <c r="C227" s="15">
        <v>1</v>
      </c>
      <c r="D227" s="15">
        <v>0</v>
      </c>
      <c r="E227" s="166">
        <v>857031</v>
      </c>
      <c r="F227" s="166">
        <v>0</v>
      </c>
      <c r="G227" s="167">
        <v>0.80100000000000005</v>
      </c>
      <c r="H227" s="168">
        <v>0</v>
      </c>
      <c r="I227" s="169">
        <v>0.73099999999999998</v>
      </c>
      <c r="J227" s="170">
        <v>29085</v>
      </c>
      <c r="K227" s="170">
        <v>2385</v>
      </c>
      <c r="L227" s="170">
        <v>1192</v>
      </c>
      <c r="M227" s="170">
        <v>0</v>
      </c>
      <c r="O227" s="157"/>
      <c r="P227" s="19"/>
    </row>
    <row r="228" spans="1:16" x14ac:dyDescent="0.25">
      <c r="A228" s="17" t="s">
        <v>653</v>
      </c>
      <c r="B228" s="15" t="s">
        <v>654</v>
      </c>
      <c r="C228" s="15">
        <v>1</v>
      </c>
      <c r="D228" s="15">
        <v>0</v>
      </c>
      <c r="E228" s="166">
        <v>1840770</v>
      </c>
      <c r="F228" s="166">
        <v>0</v>
      </c>
      <c r="G228" s="167">
        <v>0.67300000000000004</v>
      </c>
      <c r="H228" s="168">
        <v>0</v>
      </c>
      <c r="I228" s="169">
        <v>0.59499999999999997</v>
      </c>
      <c r="J228" s="170">
        <v>141780</v>
      </c>
      <c r="K228" s="170">
        <v>0</v>
      </c>
      <c r="L228" s="170">
        <v>0</v>
      </c>
      <c r="M228" s="170">
        <v>17850</v>
      </c>
      <c r="O228" s="157"/>
      <c r="P228" s="19"/>
    </row>
    <row r="229" spans="1:16" x14ac:dyDescent="0.25">
      <c r="A229" s="17" t="s">
        <v>655</v>
      </c>
      <c r="B229" s="15" t="s">
        <v>656</v>
      </c>
      <c r="C229" s="15">
        <v>1</v>
      </c>
      <c r="D229" s="15">
        <v>0</v>
      </c>
      <c r="E229" s="166">
        <v>1106008</v>
      </c>
      <c r="F229" s="166">
        <v>0</v>
      </c>
      <c r="G229" s="167">
        <v>0.71499999999999997</v>
      </c>
      <c r="H229" s="168">
        <v>0</v>
      </c>
      <c r="I229" s="169">
        <v>0.67800000000000005</v>
      </c>
      <c r="J229" s="170">
        <v>0</v>
      </c>
      <c r="K229" s="170">
        <v>0</v>
      </c>
      <c r="L229" s="170">
        <v>0</v>
      </c>
      <c r="M229" s="170">
        <v>0</v>
      </c>
      <c r="O229" s="157"/>
      <c r="P229" s="19"/>
    </row>
    <row r="230" spans="1:16" x14ac:dyDescent="0.25">
      <c r="A230" s="17" t="s">
        <v>657</v>
      </c>
      <c r="B230" s="15" t="s">
        <v>658</v>
      </c>
      <c r="C230" s="15">
        <v>1</v>
      </c>
      <c r="D230" s="15">
        <v>0</v>
      </c>
      <c r="E230" s="166">
        <v>902356</v>
      </c>
      <c r="F230" s="166">
        <v>0</v>
      </c>
      <c r="G230" s="167">
        <v>0.9</v>
      </c>
      <c r="H230" s="168">
        <v>0</v>
      </c>
      <c r="I230" s="169">
        <v>0.88900000000000001</v>
      </c>
      <c r="J230" s="170">
        <v>33145</v>
      </c>
      <c r="K230" s="170">
        <v>0</v>
      </c>
      <c r="L230" s="170">
        <v>0</v>
      </c>
      <c r="M230" s="170">
        <v>0</v>
      </c>
      <c r="O230" s="157"/>
      <c r="P230" s="19"/>
    </row>
    <row r="231" spans="1:16" x14ac:dyDescent="0.25">
      <c r="A231" s="17" t="s">
        <v>659</v>
      </c>
      <c r="B231" s="15" t="s">
        <v>660</v>
      </c>
      <c r="C231" s="15">
        <v>1</v>
      </c>
      <c r="D231" s="15">
        <v>0</v>
      </c>
      <c r="E231" s="166">
        <v>1632853</v>
      </c>
      <c r="F231" s="166">
        <v>0</v>
      </c>
      <c r="G231" s="167">
        <v>0.9</v>
      </c>
      <c r="H231" s="168">
        <v>0</v>
      </c>
      <c r="I231" s="169">
        <v>0.77600000000000002</v>
      </c>
      <c r="J231" s="170">
        <v>0</v>
      </c>
      <c r="K231" s="170">
        <v>0</v>
      </c>
      <c r="L231" s="170">
        <v>0</v>
      </c>
      <c r="M231" s="170">
        <v>0</v>
      </c>
      <c r="O231" s="157"/>
      <c r="P231" s="19"/>
    </row>
    <row r="232" spans="1:16" x14ac:dyDescent="0.25">
      <c r="A232" s="17" t="s">
        <v>661</v>
      </c>
      <c r="B232" s="15" t="s">
        <v>662</v>
      </c>
      <c r="C232" s="15">
        <v>1</v>
      </c>
      <c r="D232" s="15">
        <v>0</v>
      </c>
      <c r="E232" s="166">
        <v>1450759</v>
      </c>
      <c r="F232" s="166">
        <v>0</v>
      </c>
      <c r="G232" s="167">
        <v>0.82599999999999996</v>
      </c>
      <c r="H232" s="168">
        <v>0</v>
      </c>
      <c r="I232" s="169">
        <v>0.81200000000000006</v>
      </c>
      <c r="J232" s="170">
        <v>0</v>
      </c>
      <c r="K232" s="170">
        <v>0</v>
      </c>
      <c r="L232" s="170">
        <v>0</v>
      </c>
      <c r="M232" s="170">
        <v>0</v>
      </c>
      <c r="O232" s="157"/>
      <c r="P232" s="19"/>
    </row>
    <row r="233" spans="1:16" x14ac:dyDescent="0.25">
      <c r="A233" s="17" t="s">
        <v>663</v>
      </c>
      <c r="B233" s="15" t="s">
        <v>664</v>
      </c>
      <c r="C233" s="15">
        <v>1</v>
      </c>
      <c r="D233" s="15">
        <v>0</v>
      </c>
      <c r="E233" s="166">
        <v>1144349</v>
      </c>
      <c r="F233" s="166">
        <v>0</v>
      </c>
      <c r="G233" s="167">
        <v>0.9</v>
      </c>
      <c r="H233" s="168">
        <v>0</v>
      </c>
      <c r="I233" s="169">
        <v>0.748</v>
      </c>
      <c r="J233" s="170">
        <v>28832</v>
      </c>
      <c r="K233" s="170">
        <v>0</v>
      </c>
      <c r="L233" s="170">
        <v>0</v>
      </c>
      <c r="M233" s="170">
        <v>0</v>
      </c>
      <c r="O233" s="157"/>
      <c r="P233" s="19"/>
    </row>
    <row r="234" spans="1:16" x14ac:dyDescent="0.25">
      <c r="A234" s="17" t="s">
        <v>665</v>
      </c>
      <c r="B234" s="15" t="s">
        <v>666</v>
      </c>
      <c r="C234" s="15">
        <v>1</v>
      </c>
      <c r="D234" s="15">
        <v>0</v>
      </c>
      <c r="E234" s="166">
        <v>225604</v>
      </c>
      <c r="F234" s="166">
        <v>0</v>
      </c>
      <c r="G234" s="167">
        <v>0.9</v>
      </c>
      <c r="H234" s="168">
        <v>0</v>
      </c>
      <c r="I234" s="169">
        <v>0.81100000000000005</v>
      </c>
      <c r="J234" s="170">
        <v>0</v>
      </c>
      <c r="K234" s="170">
        <v>0</v>
      </c>
      <c r="L234" s="170">
        <v>0</v>
      </c>
      <c r="M234" s="170">
        <v>3163</v>
      </c>
      <c r="O234" s="157"/>
      <c r="P234" s="19"/>
    </row>
    <row r="235" spans="1:16" x14ac:dyDescent="0.25">
      <c r="A235" s="17" t="s">
        <v>667</v>
      </c>
      <c r="B235" s="15" t="s">
        <v>668</v>
      </c>
      <c r="C235" s="15">
        <v>1</v>
      </c>
      <c r="D235" s="15">
        <v>0</v>
      </c>
      <c r="E235" s="166">
        <v>1829443</v>
      </c>
      <c r="F235" s="166">
        <v>0</v>
      </c>
      <c r="G235" s="167">
        <v>0.69499999999999995</v>
      </c>
      <c r="H235" s="168">
        <v>0</v>
      </c>
      <c r="I235" s="169">
        <v>0.61699999999999999</v>
      </c>
      <c r="J235" s="170">
        <v>0</v>
      </c>
      <c r="K235" s="170">
        <v>0</v>
      </c>
      <c r="L235" s="170">
        <v>0</v>
      </c>
      <c r="M235" s="170">
        <v>0</v>
      </c>
      <c r="O235" s="157"/>
      <c r="P235" s="19"/>
    </row>
    <row r="236" spans="1:16" x14ac:dyDescent="0.25">
      <c r="A236" s="17" t="s">
        <v>669</v>
      </c>
      <c r="B236" s="15" t="s">
        <v>670</v>
      </c>
      <c r="C236" s="15">
        <v>1</v>
      </c>
      <c r="D236" s="15">
        <v>0</v>
      </c>
      <c r="E236" s="166">
        <v>767905</v>
      </c>
      <c r="F236" s="166">
        <v>0</v>
      </c>
      <c r="G236" s="167">
        <v>0.76100000000000001</v>
      </c>
      <c r="H236" s="168">
        <v>0</v>
      </c>
      <c r="I236" s="169">
        <v>0.76800000000000002</v>
      </c>
      <c r="J236" s="170">
        <v>0</v>
      </c>
      <c r="K236" s="170">
        <v>0</v>
      </c>
      <c r="L236" s="170">
        <v>0</v>
      </c>
      <c r="M236" s="170">
        <v>14035</v>
      </c>
      <c r="O236" s="157"/>
      <c r="P236" s="19"/>
    </row>
    <row r="237" spans="1:16" x14ac:dyDescent="0.25">
      <c r="A237" s="17" t="s">
        <v>671</v>
      </c>
      <c r="B237" s="15" t="s">
        <v>672</v>
      </c>
      <c r="C237" s="15">
        <v>1</v>
      </c>
      <c r="D237" s="15">
        <v>0</v>
      </c>
      <c r="E237" s="166">
        <v>891690</v>
      </c>
      <c r="F237" s="166">
        <v>0</v>
      </c>
      <c r="G237" s="167">
        <v>0.9</v>
      </c>
      <c r="H237" s="168">
        <v>0</v>
      </c>
      <c r="I237" s="169">
        <v>0.78600000000000003</v>
      </c>
      <c r="J237" s="170">
        <v>29575</v>
      </c>
      <c r="K237" s="170">
        <v>0</v>
      </c>
      <c r="L237" s="170">
        <v>0</v>
      </c>
      <c r="M237" s="170">
        <v>0</v>
      </c>
      <c r="O237" s="157"/>
      <c r="P237" s="19"/>
    </row>
    <row r="238" spans="1:16" x14ac:dyDescent="0.25">
      <c r="A238" s="17" t="s">
        <v>673</v>
      </c>
      <c r="B238" s="15" t="s">
        <v>674</v>
      </c>
      <c r="C238" s="15">
        <v>1</v>
      </c>
      <c r="D238" s="15">
        <v>0</v>
      </c>
      <c r="E238" s="166">
        <v>905830</v>
      </c>
      <c r="F238" s="166">
        <v>0</v>
      </c>
      <c r="G238" s="167">
        <v>0.70299999999999996</v>
      </c>
      <c r="H238" s="168">
        <v>0</v>
      </c>
      <c r="I238" s="169">
        <v>0.66</v>
      </c>
      <c r="J238" s="170">
        <v>0</v>
      </c>
      <c r="K238" s="170">
        <v>0</v>
      </c>
      <c r="L238" s="170">
        <v>0</v>
      </c>
      <c r="M238" s="170">
        <v>0</v>
      </c>
      <c r="O238" s="157"/>
      <c r="P238" s="19"/>
    </row>
    <row r="239" spans="1:16" x14ac:dyDescent="0.25">
      <c r="A239" s="17" t="s">
        <v>675</v>
      </c>
      <c r="B239" s="15" t="s">
        <v>676</v>
      </c>
      <c r="C239" s="15">
        <v>1</v>
      </c>
      <c r="D239" s="15">
        <v>0</v>
      </c>
      <c r="E239" s="166">
        <v>3118048</v>
      </c>
      <c r="F239" s="166">
        <v>0</v>
      </c>
      <c r="G239" s="167">
        <v>0.9</v>
      </c>
      <c r="H239" s="168">
        <v>5000</v>
      </c>
      <c r="I239" s="169">
        <v>0.79200000000000004</v>
      </c>
      <c r="J239" s="170">
        <v>31220</v>
      </c>
      <c r="K239" s="170">
        <v>0</v>
      </c>
      <c r="L239" s="170">
        <v>0</v>
      </c>
      <c r="M239" s="170">
        <v>0</v>
      </c>
      <c r="O239" s="157"/>
      <c r="P239" s="19"/>
    </row>
    <row r="240" spans="1:16" x14ac:dyDescent="0.25">
      <c r="A240" s="17" t="s">
        <v>677</v>
      </c>
      <c r="B240" s="15" t="s">
        <v>678</v>
      </c>
      <c r="C240" s="15">
        <v>1</v>
      </c>
      <c r="D240" s="15">
        <v>0</v>
      </c>
      <c r="E240" s="166">
        <v>844351</v>
      </c>
      <c r="F240" s="166">
        <v>0</v>
      </c>
      <c r="G240" s="167">
        <v>0.9</v>
      </c>
      <c r="H240" s="168">
        <v>0</v>
      </c>
      <c r="I240" s="169">
        <v>0.78200000000000003</v>
      </c>
      <c r="J240" s="170">
        <v>0</v>
      </c>
      <c r="K240" s="170">
        <v>0</v>
      </c>
      <c r="L240" s="170">
        <v>0</v>
      </c>
      <c r="M240" s="170">
        <v>0</v>
      </c>
      <c r="O240" s="157"/>
      <c r="P240" s="19"/>
    </row>
    <row r="241" spans="1:16" x14ac:dyDescent="0.25">
      <c r="A241" s="17" t="s">
        <v>679</v>
      </c>
      <c r="B241" s="15" t="s">
        <v>680</v>
      </c>
      <c r="C241" s="15">
        <v>1</v>
      </c>
      <c r="D241" s="15">
        <v>0</v>
      </c>
      <c r="E241" s="166">
        <v>2654371</v>
      </c>
      <c r="F241" s="166">
        <v>52043</v>
      </c>
      <c r="G241" s="167">
        <v>0.86099999999999999</v>
      </c>
      <c r="H241" s="168">
        <v>0</v>
      </c>
      <c r="I241" s="169">
        <v>0.76300000000000001</v>
      </c>
      <c r="J241" s="170">
        <v>0</v>
      </c>
      <c r="K241" s="170">
        <v>0</v>
      </c>
      <c r="L241" s="170">
        <v>0</v>
      </c>
      <c r="M241" s="170">
        <v>0</v>
      </c>
      <c r="O241" s="157"/>
      <c r="P241" s="19"/>
    </row>
    <row r="242" spans="1:16" x14ac:dyDescent="0.25">
      <c r="A242" s="17" t="s">
        <v>681</v>
      </c>
      <c r="B242" s="15" t="s">
        <v>682</v>
      </c>
      <c r="C242" s="15">
        <v>1</v>
      </c>
      <c r="D242" s="15">
        <v>0</v>
      </c>
      <c r="E242" s="166">
        <v>541112</v>
      </c>
      <c r="F242" s="166">
        <v>0</v>
      </c>
      <c r="G242" s="167">
        <v>0.9</v>
      </c>
      <c r="H242" s="168">
        <v>1921</v>
      </c>
      <c r="I242" s="169">
        <v>0.878</v>
      </c>
      <c r="J242" s="170">
        <v>0</v>
      </c>
      <c r="K242" s="170">
        <v>0</v>
      </c>
      <c r="L242" s="170">
        <v>0</v>
      </c>
      <c r="M242" s="170">
        <v>0</v>
      </c>
      <c r="O242" s="157"/>
      <c r="P242" s="19"/>
    </row>
    <row r="243" spans="1:16" x14ac:dyDescent="0.25">
      <c r="A243" s="17" t="s">
        <v>683</v>
      </c>
      <c r="B243" s="15" t="s">
        <v>684</v>
      </c>
      <c r="C243" s="15">
        <v>1</v>
      </c>
      <c r="D243" s="15">
        <v>0</v>
      </c>
      <c r="E243" s="166">
        <v>2310314</v>
      </c>
      <c r="F243" s="166">
        <v>0</v>
      </c>
      <c r="G243" s="167">
        <v>0.83299999999999996</v>
      </c>
      <c r="H243" s="168">
        <v>0</v>
      </c>
      <c r="I243" s="169">
        <v>0.76700000000000002</v>
      </c>
      <c r="J243" s="170">
        <v>4335</v>
      </c>
      <c r="K243" s="170">
        <v>0</v>
      </c>
      <c r="L243" s="170">
        <v>0</v>
      </c>
      <c r="M243" s="170">
        <v>0</v>
      </c>
      <c r="O243" s="157"/>
      <c r="P243" s="19"/>
    </row>
    <row r="244" spans="1:16" x14ac:dyDescent="0.25">
      <c r="A244" s="17" t="s">
        <v>685</v>
      </c>
      <c r="B244" s="15" t="s">
        <v>686</v>
      </c>
      <c r="C244" s="15">
        <v>1</v>
      </c>
      <c r="D244" s="15">
        <v>0</v>
      </c>
      <c r="E244" s="166">
        <v>3787769</v>
      </c>
      <c r="F244" s="166">
        <v>9842</v>
      </c>
      <c r="G244" s="167">
        <v>0.74199999999999999</v>
      </c>
      <c r="H244" s="168">
        <v>0</v>
      </c>
      <c r="I244" s="169">
        <v>0.70299999999999996</v>
      </c>
      <c r="J244" s="170">
        <v>0</v>
      </c>
      <c r="K244" s="170">
        <v>0</v>
      </c>
      <c r="L244" s="170">
        <v>0</v>
      </c>
      <c r="M244" s="170">
        <v>0</v>
      </c>
      <c r="O244" s="157"/>
      <c r="P244" s="19"/>
    </row>
    <row r="245" spans="1:16" x14ac:dyDescent="0.25">
      <c r="A245" s="17" t="s">
        <v>687</v>
      </c>
      <c r="B245" s="15" t="s">
        <v>688</v>
      </c>
      <c r="C245" s="15">
        <v>1</v>
      </c>
      <c r="D245" s="15">
        <v>0</v>
      </c>
      <c r="E245" s="166">
        <v>8260351</v>
      </c>
      <c r="F245" s="166">
        <v>0</v>
      </c>
      <c r="G245" s="167">
        <v>0.73699999999999999</v>
      </c>
      <c r="H245" s="168">
        <v>2500</v>
      </c>
      <c r="I245" s="169">
        <v>0.69699999999999995</v>
      </c>
      <c r="J245" s="170">
        <v>0</v>
      </c>
      <c r="K245" s="170">
        <v>0</v>
      </c>
      <c r="L245" s="170">
        <v>0</v>
      </c>
      <c r="M245" s="170">
        <v>0</v>
      </c>
      <c r="O245" s="157"/>
      <c r="P245" s="19"/>
    </row>
    <row r="246" spans="1:16" x14ac:dyDescent="0.25">
      <c r="A246" s="17" t="s">
        <v>689</v>
      </c>
      <c r="B246" s="15" t="s">
        <v>690</v>
      </c>
      <c r="C246" s="15">
        <v>1</v>
      </c>
      <c r="D246" s="15">
        <v>0</v>
      </c>
      <c r="E246" s="166">
        <v>10048572</v>
      </c>
      <c r="F246" s="166">
        <v>0</v>
      </c>
      <c r="G246" s="167">
        <v>0.81</v>
      </c>
      <c r="H246" s="168">
        <v>5500</v>
      </c>
      <c r="I246" s="169">
        <v>0.755</v>
      </c>
      <c r="J246" s="170">
        <v>0</v>
      </c>
      <c r="K246" s="170">
        <v>11183</v>
      </c>
      <c r="L246" s="170">
        <v>5592</v>
      </c>
      <c r="M246" s="170">
        <v>0</v>
      </c>
      <c r="O246" s="157"/>
      <c r="P246" s="19"/>
    </row>
    <row r="247" spans="1:16" x14ac:dyDescent="0.25">
      <c r="A247" s="17" t="s">
        <v>691</v>
      </c>
      <c r="B247" s="15" t="s">
        <v>692</v>
      </c>
      <c r="C247" s="15">
        <v>1</v>
      </c>
      <c r="D247" s="15">
        <v>0</v>
      </c>
      <c r="E247" s="166">
        <v>8929955</v>
      </c>
      <c r="F247" s="166">
        <v>0</v>
      </c>
      <c r="G247" s="167">
        <v>0.74</v>
      </c>
      <c r="H247" s="168">
        <v>0</v>
      </c>
      <c r="I247" s="169">
        <v>0.7</v>
      </c>
      <c r="J247" s="170">
        <v>0</v>
      </c>
      <c r="K247" s="170">
        <v>0</v>
      </c>
      <c r="L247" s="170">
        <v>0</v>
      </c>
      <c r="M247" s="170">
        <v>0</v>
      </c>
      <c r="O247" s="157"/>
      <c r="P247" s="19"/>
    </row>
    <row r="248" spans="1:16" x14ac:dyDescent="0.25">
      <c r="A248" s="17" t="s">
        <v>693</v>
      </c>
      <c r="B248" s="15" t="s">
        <v>694</v>
      </c>
      <c r="C248" s="15">
        <v>1</v>
      </c>
      <c r="D248" s="15">
        <v>0</v>
      </c>
      <c r="E248" s="166">
        <v>1513065</v>
      </c>
      <c r="F248" s="166">
        <v>0</v>
      </c>
      <c r="G248" s="167">
        <v>0.875</v>
      </c>
      <c r="H248" s="168">
        <v>17500</v>
      </c>
      <c r="I248" s="169">
        <v>0.78100000000000003</v>
      </c>
      <c r="J248" s="170">
        <v>30835</v>
      </c>
      <c r="K248" s="170">
        <v>0</v>
      </c>
      <c r="L248" s="170">
        <v>0</v>
      </c>
      <c r="M248" s="170">
        <v>0</v>
      </c>
      <c r="O248" s="157"/>
      <c r="P248" s="19"/>
    </row>
    <row r="249" spans="1:16" x14ac:dyDescent="0.25">
      <c r="A249" s="17" t="s">
        <v>695</v>
      </c>
      <c r="B249" s="15" t="s">
        <v>696</v>
      </c>
      <c r="C249" s="15">
        <v>1</v>
      </c>
      <c r="D249" s="15">
        <v>0</v>
      </c>
      <c r="E249" s="166">
        <v>4312470</v>
      </c>
      <c r="F249" s="166">
        <v>47203</v>
      </c>
      <c r="G249" s="167">
        <v>0.71299999999999997</v>
      </c>
      <c r="H249" s="168">
        <v>0</v>
      </c>
      <c r="I249" s="169">
        <v>0.67100000000000004</v>
      </c>
      <c r="J249" s="170">
        <v>0</v>
      </c>
      <c r="K249" s="170">
        <v>0</v>
      </c>
      <c r="L249" s="170">
        <v>0</v>
      </c>
      <c r="M249" s="170">
        <v>0</v>
      </c>
      <c r="O249" s="157"/>
      <c r="P249" s="19"/>
    </row>
    <row r="250" spans="1:16" x14ac:dyDescent="0.25">
      <c r="A250" s="17" t="s">
        <v>697</v>
      </c>
      <c r="B250" s="15" t="s">
        <v>698</v>
      </c>
      <c r="C250" s="15">
        <v>1</v>
      </c>
      <c r="D250" s="15">
        <v>0</v>
      </c>
      <c r="E250" s="166">
        <v>2649549</v>
      </c>
      <c r="F250" s="166">
        <v>0</v>
      </c>
      <c r="G250" s="167">
        <v>0.77400000000000002</v>
      </c>
      <c r="H250" s="168">
        <v>0</v>
      </c>
      <c r="I250" s="169">
        <v>0.73799999999999999</v>
      </c>
      <c r="J250" s="170">
        <v>0</v>
      </c>
      <c r="K250" s="170">
        <v>0</v>
      </c>
      <c r="L250" s="170">
        <v>0</v>
      </c>
      <c r="M250" s="170">
        <v>14760</v>
      </c>
      <c r="O250" s="157"/>
      <c r="P250" s="19"/>
    </row>
    <row r="251" spans="1:16" x14ac:dyDescent="0.25">
      <c r="A251" s="17" t="s">
        <v>699</v>
      </c>
      <c r="B251" s="15" t="s">
        <v>700</v>
      </c>
      <c r="C251" s="15">
        <v>1</v>
      </c>
      <c r="D251" s="15">
        <v>0</v>
      </c>
      <c r="E251" s="166">
        <v>4187700</v>
      </c>
      <c r="F251" s="166">
        <v>0</v>
      </c>
      <c r="G251" s="167">
        <v>0.80400000000000005</v>
      </c>
      <c r="H251" s="168">
        <v>0</v>
      </c>
      <c r="I251" s="169">
        <v>0.76600000000000001</v>
      </c>
      <c r="J251" s="170">
        <v>30310</v>
      </c>
      <c r="K251" s="170">
        <v>0</v>
      </c>
      <c r="L251" s="170">
        <v>0</v>
      </c>
      <c r="M251" s="170">
        <v>195549</v>
      </c>
      <c r="O251" s="157"/>
      <c r="P251" s="19"/>
    </row>
    <row r="252" spans="1:16" x14ac:dyDescent="0.25">
      <c r="A252" s="17" t="s">
        <v>701</v>
      </c>
      <c r="B252" s="15" t="s">
        <v>702</v>
      </c>
      <c r="C252" s="15">
        <v>1</v>
      </c>
      <c r="D252" s="15">
        <v>0</v>
      </c>
      <c r="E252" s="166">
        <v>2889036</v>
      </c>
      <c r="F252" s="166">
        <v>0</v>
      </c>
      <c r="G252" s="167">
        <v>0.74299999999999999</v>
      </c>
      <c r="H252" s="168">
        <v>425</v>
      </c>
      <c r="I252" s="169">
        <v>0.70399999999999996</v>
      </c>
      <c r="J252" s="170">
        <v>0</v>
      </c>
      <c r="K252" s="170">
        <v>0</v>
      </c>
      <c r="L252" s="170">
        <v>0</v>
      </c>
      <c r="M252" s="170">
        <v>0</v>
      </c>
      <c r="O252" s="157"/>
      <c r="P252" s="19"/>
    </row>
    <row r="253" spans="1:16" x14ac:dyDescent="0.25">
      <c r="A253" s="17" t="s">
        <v>703</v>
      </c>
      <c r="B253" s="15" t="s">
        <v>704</v>
      </c>
      <c r="C253" s="15">
        <v>1</v>
      </c>
      <c r="D253" s="15">
        <v>0</v>
      </c>
      <c r="E253" s="166">
        <v>5390506</v>
      </c>
      <c r="F253" s="166">
        <v>0</v>
      </c>
      <c r="G253" s="167">
        <v>0.69799999999999995</v>
      </c>
      <c r="H253" s="168">
        <v>25000</v>
      </c>
      <c r="I253" s="169">
        <v>0.65400000000000003</v>
      </c>
      <c r="J253" s="170">
        <v>18850</v>
      </c>
      <c r="K253" s="170">
        <v>0</v>
      </c>
      <c r="L253" s="170">
        <v>0</v>
      </c>
      <c r="M253" s="170">
        <v>0</v>
      </c>
      <c r="O253" s="157"/>
      <c r="P253" s="19"/>
    </row>
    <row r="254" spans="1:16" x14ac:dyDescent="0.25">
      <c r="A254" s="17" t="s">
        <v>705</v>
      </c>
      <c r="B254" s="15" t="s">
        <v>706</v>
      </c>
      <c r="C254" s="15">
        <v>1</v>
      </c>
      <c r="D254" s="15">
        <v>0</v>
      </c>
      <c r="E254" s="166">
        <v>1178426</v>
      </c>
      <c r="F254" s="166">
        <v>0</v>
      </c>
      <c r="G254" s="167">
        <v>0.73299999999999998</v>
      </c>
      <c r="H254" s="168">
        <v>15000</v>
      </c>
      <c r="I254" s="169">
        <v>0.69199999999999995</v>
      </c>
      <c r="J254" s="170">
        <v>1188</v>
      </c>
      <c r="K254" s="170">
        <v>0</v>
      </c>
      <c r="L254" s="170">
        <v>0</v>
      </c>
      <c r="M254" s="170">
        <v>0</v>
      </c>
      <c r="O254" s="157"/>
      <c r="P254" s="19"/>
    </row>
    <row r="255" spans="1:16" x14ac:dyDescent="0.25">
      <c r="A255" s="17" t="s">
        <v>707</v>
      </c>
      <c r="B255" s="15" t="s">
        <v>708</v>
      </c>
      <c r="C255" s="15">
        <v>1</v>
      </c>
      <c r="D255" s="15">
        <v>0</v>
      </c>
      <c r="E255" s="166">
        <v>4037046</v>
      </c>
      <c r="F255" s="166">
        <v>0</v>
      </c>
      <c r="G255" s="167">
        <v>0.67300000000000004</v>
      </c>
      <c r="H255" s="168">
        <v>20000</v>
      </c>
      <c r="I255" s="169">
        <v>0.627</v>
      </c>
      <c r="J255" s="170">
        <v>25445</v>
      </c>
      <c r="K255" s="170">
        <v>0</v>
      </c>
      <c r="L255" s="170">
        <v>0</v>
      </c>
      <c r="M255" s="170">
        <v>0</v>
      </c>
      <c r="O255" s="157"/>
      <c r="P255" s="19"/>
    </row>
    <row r="256" spans="1:16" x14ac:dyDescent="0.25">
      <c r="A256" s="17" t="s">
        <v>709</v>
      </c>
      <c r="B256" s="15" t="s">
        <v>710</v>
      </c>
      <c r="C256" s="15">
        <v>1</v>
      </c>
      <c r="D256" s="15">
        <v>0</v>
      </c>
      <c r="E256" s="166">
        <v>7633807</v>
      </c>
      <c r="F256" s="166">
        <v>0</v>
      </c>
      <c r="G256" s="167">
        <v>0.79100000000000004</v>
      </c>
      <c r="H256" s="168">
        <v>8995</v>
      </c>
      <c r="I256" s="169">
        <v>0.75700000000000001</v>
      </c>
      <c r="J256" s="170">
        <v>29995</v>
      </c>
      <c r="K256" s="170">
        <v>0</v>
      </c>
      <c r="L256" s="170">
        <v>0</v>
      </c>
      <c r="M256" s="170">
        <v>58668</v>
      </c>
      <c r="O256" s="157"/>
      <c r="P256" s="19"/>
    </row>
    <row r="257" spans="1:16" x14ac:dyDescent="0.25">
      <c r="A257" s="17" t="s">
        <v>711</v>
      </c>
      <c r="B257" s="15" t="s">
        <v>712</v>
      </c>
      <c r="C257" s="15">
        <v>1</v>
      </c>
      <c r="D257" s="15">
        <v>1</v>
      </c>
      <c r="E257" s="166">
        <v>73910814</v>
      </c>
      <c r="F257" s="166">
        <v>0</v>
      </c>
      <c r="G257" s="167">
        <v>0.9</v>
      </c>
      <c r="H257" s="168">
        <v>75000</v>
      </c>
      <c r="I257" s="169">
        <v>0.91</v>
      </c>
      <c r="J257" s="170">
        <v>33845</v>
      </c>
      <c r="K257" s="170">
        <v>0</v>
      </c>
      <c r="L257" s="170">
        <v>0</v>
      </c>
      <c r="M257" s="170">
        <v>95279</v>
      </c>
      <c r="O257" s="157"/>
      <c r="P257" s="19"/>
    </row>
    <row r="258" spans="1:16" x14ac:dyDescent="0.25">
      <c r="A258" s="17" t="s">
        <v>713</v>
      </c>
      <c r="B258" s="15" t="s">
        <v>714</v>
      </c>
      <c r="C258" s="15">
        <v>1</v>
      </c>
      <c r="D258" s="15">
        <v>0</v>
      </c>
      <c r="E258" s="166">
        <v>4211231</v>
      </c>
      <c r="F258" s="166">
        <v>0</v>
      </c>
      <c r="G258" s="167">
        <v>0.67200000000000004</v>
      </c>
      <c r="H258" s="168">
        <v>65000</v>
      </c>
      <c r="I258" s="169">
        <v>0.625</v>
      </c>
      <c r="J258" s="170">
        <v>25375</v>
      </c>
      <c r="K258" s="170">
        <v>0</v>
      </c>
      <c r="L258" s="170">
        <v>0</v>
      </c>
      <c r="M258" s="170">
        <v>0</v>
      </c>
      <c r="O258" s="157"/>
      <c r="P258" s="19"/>
    </row>
    <row r="259" spans="1:16" x14ac:dyDescent="0.25">
      <c r="A259" s="17" t="s">
        <v>715</v>
      </c>
      <c r="B259" s="15" t="s">
        <v>716</v>
      </c>
      <c r="C259" s="15">
        <v>1</v>
      </c>
      <c r="D259" s="15">
        <v>0</v>
      </c>
      <c r="E259" s="166">
        <v>3610522</v>
      </c>
      <c r="F259" s="166">
        <v>0</v>
      </c>
      <c r="G259" s="167">
        <v>0.9</v>
      </c>
      <c r="H259" s="168">
        <v>0</v>
      </c>
      <c r="I259" s="169">
        <v>0.76700000000000002</v>
      </c>
      <c r="J259" s="170">
        <v>0</v>
      </c>
      <c r="K259" s="170">
        <v>0</v>
      </c>
      <c r="L259" s="170">
        <v>0</v>
      </c>
      <c r="M259" s="170">
        <v>199420</v>
      </c>
      <c r="O259" s="157"/>
      <c r="P259" s="19"/>
    </row>
    <row r="260" spans="1:16" x14ac:dyDescent="0.25">
      <c r="A260" s="17" t="s">
        <v>717</v>
      </c>
      <c r="B260" s="15" t="s">
        <v>718</v>
      </c>
      <c r="C260" s="15">
        <v>1</v>
      </c>
      <c r="D260" s="15">
        <v>0</v>
      </c>
      <c r="E260" s="166">
        <v>6070414</v>
      </c>
      <c r="F260" s="166">
        <v>0</v>
      </c>
      <c r="G260" s="167">
        <v>0.68500000000000005</v>
      </c>
      <c r="H260" s="168">
        <v>0</v>
      </c>
      <c r="I260" s="169">
        <v>0.63900000000000001</v>
      </c>
      <c r="J260" s="170">
        <v>3695</v>
      </c>
      <c r="K260" s="170">
        <v>0</v>
      </c>
      <c r="L260" s="170">
        <v>0</v>
      </c>
      <c r="M260" s="170">
        <v>0</v>
      </c>
      <c r="O260" s="157"/>
      <c r="P260" s="19"/>
    </row>
    <row r="261" spans="1:16" x14ac:dyDescent="0.25">
      <c r="A261" s="17" t="s">
        <v>719</v>
      </c>
      <c r="B261" s="15" t="s">
        <v>720</v>
      </c>
      <c r="C261" s="15">
        <v>1</v>
      </c>
      <c r="D261" s="15">
        <v>0</v>
      </c>
      <c r="E261" s="166">
        <v>1203523</v>
      </c>
      <c r="F261" s="166">
        <v>0</v>
      </c>
      <c r="G261" s="167">
        <v>0.7</v>
      </c>
      <c r="H261" s="168">
        <v>0</v>
      </c>
      <c r="I261" s="169">
        <v>0.64800000000000002</v>
      </c>
      <c r="J261" s="170">
        <v>0</v>
      </c>
      <c r="K261" s="170">
        <v>0</v>
      </c>
      <c r="L261" s="170">
        <v>0</v>
      </c>
      <c r="M261" s="170">
        <v>0</v>
      </c>
      <c r="O261" s="157"/>
      <c r="P261" s="19"/>
    </row>
    <row r="262" spans="1:16" x14ac:dyDescent="0.25">
      <c r="A262" s="17" t="s">
        <v>721</v>
      </c>
      <c r="B262" s="15" t="s">
        <v>722</v>
      </c>
      <c r="C262" s="15">
        <v>1</v>
      </c>
      <c r="D262" s="15">
        <v>0</v>
      </c>
      <c r="E262" s="166">
        <v>8034860</v>
      </c>
      <c r="F262" s="166">
        <v>118714</v>
      </c>
      <c r="G262" s="167">
        <v>0.9</v>
      </c>
      <c r="H262" s="168">
        <v>20000</v>
      </c>
      <c r="I262" s="169">
        <v>0.84699999999999998</v>
      </c>
      <c r="J262" s="170">
        <v>0</v>
      </c>
      <c r="K262" s="170">
        <v>0</v>
      </c>
      <c r="L262" s="170">
        <v>0</v>
      </c>
      <c r="M262" s="170">
        <v>0</v>
      </c>
      <c r="O262" s="157"/>
      <c r="P262" s="19"/>
    </row>
    <row r="263" spans="1:16" x14ac:dyDescent="0.25">
      <c r="A263" s="17" t="s">
        <v>723</v>
      </c>
      <c r="B263" s="15" t="s">
        <v>724</v>
      </c>
      <c r="C263" s="15">
        <v>1</v>
      </c>
      <c r="D263" s="15">
        <v>0</v>
      </c>
      <c r="E263" s="166">
        <v>1453548</v>
      </c>
      <c r="F263" s="166">
        <v>0</v>
      </c>
      <c r="G263" s="167">
        <v>0.9</v>
      </c>
      <c r="H263" s="168">
        <v>0</v>
      </c>
      <c r="I263" s="169">
        <v>0.81499999999999995</v>
      </c>
      <c r="J263" s="170">
        <v>0</v>
      </c>
      <c r="K263" s="170">
        <v>0</v>
      </c>
      <c r="L263" s="170">
        <v>0</v>
      </c>
      <c r="M263" s="170">
        <v>0</v>
      </c>
      <c r="O263" s="157"/>
      <c r="P263" s="19"/>
    </row>
    <row r="264" spans="1:16" x14ac:dyDescent="0.25">
      <c r="A264" s="17" t="s">
        <v>725</v>
      </c>
      <c r="B264" s="15" t="s">
        <v>726</v>
      </c>
      <c r="C264" s="15">
        <v>1</v>
      </c>
      <c r="D264" s="15">
        <v>0</v>
      </c>
      <c r="E264" s="166">
        <v>2072012</v>
      </c>
      <c r="F264" s="166">
        <v>0</v>
      </c>
      <c r="G264" s="167">
        <v>0.89800000000000002</v>
      </c>
      <c r="H264" s="168">
        <v>0</v>
      </c>
      <c r="I264" s="169">
        <v>0.73299999999999998</v>
      </c>
      <c r="J264" s="170">
        <v>29120</v>
      </c>
      <c r="K264" s="170">
        <v>0</v>
      </c>
      <c r="L264" s="170">
        <v>0</v>
      </c>
      <c r="M264" s="170">
        <v>0</v>
      </c>
      <c r="O264" s="157"/>
      <c r="P264" s="19"/>
    </row>
    <row r="265" spans="1:16" x14ac:dyDescent="0.25">
      <c r="A265" s="17" t="s">
        <v>727</v>
      </c>
      <c r="B265" s="15" t="s">
        <v>728</v>
      </c>
      <c r="C265" s="15">
        <v>1</v>
      </c>
      <c r="D265" s="15">
        <v>0</v>
      </c>
      <c r="E265" s="166">
        <v>1057412</v>
      </c>
      <c r="F265" s="166">
        <v>0</v>
      </c>
      <c r="G265" s="167">
        <v>0.9</v>
      </c>
      <c r="H265" s="168">
        <v>0</v>
      </c>
      <c r="I265" s="169">
        <v>0.81399999999999995</v>
      </c>
      <c r="J265" s="170">
        <v>0</v>
      </c>
      <c r="K265" s="170">
        <v>0</v>
      </c>
      <c r="L265" s="170">
        <v>0</v>
      </c>
      <c r="M265" s="170">
        <v>0</v>
      </c>
      <c r="O265" s="157"/>
      <c r="P265" s="19"/>
    </row>
    <row r="266" spans="1:16" x14ac:dyDescent="0.25">
      <c r="A266" s="17" t="s">
        <v>729</v>
      </c>
      <c r="B266" s="15" t="s">
        <v>730</v>
      </c>
      <c r="C266" s="15">
        <v>1</v>
      </c>
      <c r="D266" s="15">
        <v>1</v>
      </c>
      <c r="E266" s="166">
        <v>2273839</v>
      </c>
      <c r="F266" s="166">
        <v>115951</v>
      </c>
      <c r="G266" s="167">
        <v>0.9</v>
      </c>
      <c r="H266" s="168">
        <v>0</v>
      </c>
      <c r="I266" s="169">
        <v>0.83</v>
      </c>
      <c r="J266" s="170">
        <v>0</v>
      </c>
      <c r="K266" s="170">
        <v>0</v>
      </c>
      <c r="L266" s="170">
        <v>0</v>
      </c>
      <c r="M266" s="170">
        <v>0</v>
      </c>
      <c r="O266" s="157"/>
      <c r="P266" s="19"/>
    </row>
    <row r="267" spans="1:16" x14ac:dyDescent="0.25">
      <c r="A267" s="17" t="s">
        <v>731</v>
      </c>
      <c r="B267" s="15" t="s">
        <v>732</v>
      </c>
      <c r="C267" s="15">
        <v>1</v>
      </c>
      <c r="D267" s="15">
        <v>0</v>
      </c>
      <c r="E267" s="166">
        <v>143584</v>
      </c>
      <c r="F267" s="166">
        <v>0</v>
      </c>
      <c r="G267" s="167">
        <v>0.41</v>
      </c>
      <c r="H267" s="168">
        <v>0</v>
      </c>
      <c r="I267" s="169">
        <v>0.33400000000000002</v>
      </c>
      <c r="J267" s="170">
        <v>15190</v>
      </c>
      <c r="K267" s="170">
        <v>0</v>
      </c>
      <c r="L267" s="170">
        <v>0</v>
      </c>
      <c r="M267" s="170">
        <v>0</v>
      </c>
      <c r="O267" s="157"/>
      <c r="P267" s="19"/>
    </row>
    <row r="268" spans="1:16" x14ac:dyDescent="0.25">
      <c r="A268" s="17" t="s">
        <v>733</v>
      </c>
      <c r="B268" s="15" t="s">
        <v>734</v>
      </c>
      <c r="C268" s="15">
        <v>1</v>
      </c>
      <c r="D268" s="15">
        <v>1</v>
      </c>
      <c r="E268" s="166">
        <v>3029508</v>
      </c>
      <c r="F268" s="166">
        <v>0</v>
      </c>
      <c r="G268" s="167">
        <v>0.9</v>
      </c>
      <c r="H268" s="168">
        <v>15000</v>
      </c>
      <c r="I268" s="169">
        <v>0.91500000000000004</v>
      </c>
      <c r="J268" s="170">
        <v>0</v>
      </c>
      <c r="K268" s="170">
        <v>0</v>
      </c>
      <c r="L268" s="170">
        <v>0</v>
      </c>
      <c r="M268" s="170">
        <v>0</v>
      </c>
      <c r="O268" s="157"/>
      <c r="P268" s="19"/>
    </row>
    <row r="269" spans="1:16" x14ac:dyDescent="0.25">
      <c r="A269" s="17" t="s">
        <v>735</v>
      </c>
      <c r="B269" s="15" t="s">
        <v>736</v>
      </c>
      <c r="C269" s="15">
        <v>1</v>
      </c>
      <c r="D269" s="15">
        <v>0</v>
      </c>
      <c r="E269" s="166">
        <v>2858423</v>
      </c>
      <c r="F269" s="166">
        <v>0</v>
      </c>
      <c r="G269" s="167">
        <v>0.69299999999999995</v>
      </c>
      <c r="H269" s="168">
        <v>0</v>
      </c>
      <c r="I269" s="169">
        <v>0.57499999999999996</v>
      </c>
      <c r="J269" s="170">
        <v>23625</v>
      </c>
      <c r="K269" s="170">
        <v>0</v>
      </c>
      <c r="L269" s="170">
        <v>0</v>
      </c>
      <c r="M269" s="170">
        <v>0</v>
      </c>
      <c r="O269" s="157"/>
      <c r="P269" s="19"/>
    </row>
    <row r="270" spans="1:16" x14ac:dyDescent="0.25">
      <c r="A270" s="17" t="s">
        <v>737</v>
      </c>
      <c r="B270" s="15" t="s">
        <v>738</v>
      </c>
      <c r="C270" s="15">
        <v>1</v>
      </c>
      <c r="D270" s="15">
        <v>0</v>
      </c>
      <c r="E270" s="166">
        <v>834855</v>
      </c>
      <c r="F270" s="166">
        <v>0</v>
      </c>
      <c r="G270" s="167">
        <v>0.65900000000000003</v>
      </c>
      <c r="H270" s="168">
        <v>5</v>
      </c>
      <c r="I270" s="169">
        <v>0.61</v>
      </c>
      <c r="J270" s="170">
        <v>0</v>
      </c>
      <c r="K270" s="170">
        <v>0</v>
      </c>
      <c r="L270" s="170">
        <v>0</v>
      </c>
      <c r="M270" s="170">
        <v>0</v>
      </c>
      <c r="O270" s="157"/>
      <c r="P270" s="19"/>
    </row>
    <row r="271" spans="1:16" x14ac:dyDescent="0.25">
      <c r="A271" s="17" t="s">
        <v>739</v>
      </c>
      <c r="B271" s="15" t="s">
        <v>740</v>
      </c>
      <c r="C271" s="15">
        <v>1</v>
      </c>
      <c r="D271" s="15">
        <v>0</v>
      </c>
      <c r="E271" s="166">
        <v>571301</v>
      </c>
      <c r="F271" s="166">
        <v>0</v>
      </c>
      <c r="G271" s="167">
        <v>0.69499999999999995</v>
      </c>
      <c r="H271" s="168">
        <v>10000</v>
      </c>
      <c r="I271" s="169">
        <v>0.65100000000000002</v>
      </c>
      <c r="J271" s="170">
        <v>22530</v>
      </c>
      <c r="K271" s="170">
        <v>0</v>
      </c>
      <c r="L271" s="170">
        <v>0</v>
      </c>
      <c r="M271" s="170">
        <v>0</v>
      </c>
      <c r="O271" s="157"/>
      <c r="P271" s="19"/>
    </row>
    <row r="272" spans="1:16" x14ac:dyDescent="0.25">
      <c r="A272" s="17" t="s">
        <v>741</v>
      </c>
      <c r="B272" s="15" t="s">
        <v>742</v>
      </c>
      <c r="C272" s="15">
        <v>1</v>
      </c>
      <c r="D272" s="15">
        <v>0</v>
      </c>
      <c r="E272" s="166">
        <v>2189786</v>
      </c>
      <c r="F272" s="166">
        <v>0</v>
      </c>
      <c r="G272" s="167">
        <v>0.73199999999999998</v>
      </c>
      <c r="H272" s="168">
        <v>58000</v>
      </c>
      <c r="I272" s="169">
        <v>0.69099999999999995</v>
      </c>
      <c r="J272" s="170">
        <v>0</v>
      </c>
      <c r="K272" s="170">
        <v>0</v>
      </c>
      <c r="L272" s="170">
        <v>0</v>
      </c>
      <c r="M272" s="170">
        <v>44224</v>
      </c>
      <c r="O272" s="157"/>
      <c r="P272" s="19"/>
    </row>
    <row r="273" spans="1:16" x14ac:dyDescent="0.25">
      <c r="A273" s="17" t="s">
        <v>743</v>
      </c>
      <c r="B273" s="15" t="s">
        <v>744</v>
      </c>
      <c r="C273" s="15">
        <v>1</v>
      </c>
      <c r="D273" s="15">
        <v>0</v>
      </c>
      <c r="E273" s="166">
        <v>1276726</v>
      </c>
      <c r="F273" s="166">
        <v>0</v>
      </c>
      <c r="G273" s="167">
        <v>0.55300000000000005</v>
      </c>
      <c r="H273" s="168">
        <v>0</v>
      </c>
      <c r="I273" s="169">
        <v>0.49399999999999999</v>
      </c>
      <c r="J273" s="170">
        <v>20790</v>
      </c>
      <c r="K273" s="170">
        <v>49384</v>
      </c>
      <c r="L273" s="170">
        <v>18027</v>
      </c>
      <c r="M273" s="170">
        <v>0</v>
      </c>
      <c r="O273" s="157"/>
      <c r="P273" s="19"/>
    </row>
    <row r="274" spans="1:16" x14ac:dyDescent="0.25">
      <c r="A274" s="17" t="s">
        <v>745</v>
      </c>
      <c r="B274" s="15" t="s">
        <v>746</v>
      </c>
      <c r="C274" s="15">
        <v>1</v>
      </c>
      <c r="D274" s="15">
        <v>0</v>
      </c>
      <c r="E274" s="166">
        <v>795571</v>
      </c>
      <c r="F274" s="166">
        <v>0</v>
      </c>
      <c r="G274" s="167">
        <v>0.57899999999999996</v>
      </c>
      <c r="H274" s="168">
        <v>0</v>
      </c>
      <c r="I274" s="169">
        <v>0.52300000000000002</v>
      </c>
      <c r="J274" s="170">
        <v>0</v>
      </c>
      <c r="K274" s="170">
        <v>0</v>
      </c>
      <c r="L274" s="170">
        <v>0</v>
      </c>
      <c r="M274" s="170">
        <v>0</v>
      </c>
      <c r="O274" s="157"/>
      <c r="P274" s="19"/>
    </row>
    <row r="275" spans="1:16" x14ac:dyDescent="0.25">
      <c r="A275" s="17" t="s">
        <v>747</v>
      </c>
      <c r="B275" s="15" t="s">
        <v>748</v>
      </c>
      <c r="C275" s="15">
        <v>1</v>
      </c>
      <c r="D275" s="15">
        <v>0</v>
      </c>
      <c r="E275" s="166">
        <v>11949191</v>
      </c>
      <c r="F275" s="166">
        <v>0</v>
      </c>
      <c r="G275" s="167">
        <v>0.9</v>
      </c>
      <c r="H275" s="168">
        <v>25000</v>
      </c>
      <c r="I275" s="169">
        <v>0.82399999999999995</v>
      </c>
      <c r="J275" s="170">
        <v>44250</v>
      </c>
      <c r="K275" s="170">
        <v>0</v>
      </c>
      <c r="L275" s="170">
        <v>0</v>
      </c>
      <c r="M275" s="170">
        <v>0</v>
      </c>
      <c r="O275" s="157"/>
      <c r="P275" s="19"/>
    </row>
    <row r="276" spans="1:16" x14ac:dyDescent="0.25">
      <c r="A276" s="17" t="s">
        <v>749</v>
      </c>
      <c r="B276" s="15" t="s">
        <v>750</v>
      </c>
      <c r="C276" s="15">
        <v>1</v>
      </c>
      <c r="D276" s="15">
        <v>0</v>
      </c>
      <c r="E276" s="166">
        <v>2812643</v>
      </c>
      <c r="F276" s="166">
        <v>0</v>
      </c>
      <c r="G276" s="167">
        <v>0.83699999999999997</v>
      </c>
      <c r="H276" s="168">
        <v>94000</v>
      </c>
      <c r="I276" s="169">
        <v>0.73499999999999999</v>
      </c>
      <c r="J276" s="170">
        <v>28000</v>
      </c>
      <c r="K276" s="170">
        <v>25474</v>
      </c>
      <c r="L276" s="170">
        <v>12737</v>
      </c>
      <c r="M276" s="170">
        <v>0</v>
      </c>
      <c r="O276" s="157"/>
      <c r="P276" s="19"/>
    </row>
    <row r="277" spans="1:16" x14ac:dyDescent="0.25">
      <c r="A277" s="17" t="s">
        <v>751</v>
      </c>
      <c r="B277" s="15" t="s">
        <v>752</v>
      </c>
      <c r="C277" s="15">
        <v>1</v>
      </c>
      <c r="D277" s="15">
        <v>0</v>
      </c>
      <c r="E277" s="166">
        <v>437430</v>
      </c>
      <c r="F277" s="166">
        <v>0</v>
      </c>
      <c r="G277" s="167">
        <v>0.64800000000000002</v>
      </c>
      <c r="H277" s="168">
        <v>0</v>
      </c>
      <c r="I277" s="169">
        <v>0.59899999999999998</v>
      </c>
      <c r="J277" s="170">
        <v>0</v>
      </c>
      <c r="K277" s="170">
        <v>0</v>
      </c>
      <c r="L277" s="170">
        <v>0</v>
      </c>
      <c r="M277" s="170">
        <v>0</v>
      </c>
      <c r="O277" s="157"/>
      <c r="P277" s="19"/>
    </row>
    <row r="278" spans="1:16" x14ac:dyDescent="0.25">
      <c r="A278" s="17" t="s">
        <v>753</v>
      </c>
      <c r="B278" s="15" t="s">
        <v>754</v>
      </c>
      <c r="C278" s="15">
        <v>1</v>
      </c>
      <c r="D278" s="15">
        <v>0</v>
      </c>
      <c r="E278" s="166">
        <v>2392889</v>
      </c>
      <c r="F278" s="166">
        <v>0</v>
      </c>
      <c r="G278" s="167">
        <v>0.48399999999999999</v>
      </c>
      <c r="H278" s="168">
        <v>0</v>
      </c>
      <c r="I278" s="169">
        <v>0.41699999999999998</v>
      </c>
      <c r="J278" s="170">
        <v>0</v>
      </c>
      <c r="K278" s="170">
        <v>901103</v>
      </c>
      <c r="L278" s="170">
        <v>0</v>
      </c>
      <c r="M278" s="170">
        <v>0</v>
      </c>
      <c r="O278" s="157"/>
      <c r="P278" s="19"/>
    </row>
    <row r="279" spans="1:16" x14ac:dyDescent="0.25">
      <c r="A279" s="17" t="s">
        <v>755</v>
      </c>
      <c r="B279" s="15" t="s">
        <v>756</v>
      </c>
      <c r="C279" s="15">
        <v>1</v>
      </c>
      <c r="D279" s="15">
        <v>0</v>
      </c>
      <c r="E279" s="166">
        <v>1448208</v>
      </c>
      <c r="F279" s="166">
        <v>0</v>
      </c>
      <c r="G279" s="167">
        <v>0.55600000000000005</v>
      </c>
      <c r="H279" s="168">
        <v>10300</v>
      </c>
      <c r="I279" s="169">
        <v>0.48199999999999998</v>
      </c>
      <c r="J279" s="170">
        <v>0</v>
      </c>
      <c r="K279" s="170">
        <v>0</v>
      </c>
      <c r="L279" s="170">
        <v>0</v>
      </c>
      <c r="M279" s="170">
        <v>0</v>
      </c>
      <c r="O279" s="157"/>
      <c r="P279" s="19"/>
    </row>
    <row r="280" spans="1:16" x14ac:dyDescent="0.25">
      <c r="A280" s="17" t="s">
        <v>757</v>
      </c>
      <c r="B280" s="15" t="s">
        <v>758</v>
      </c>
      <c r="C280" s="15">
        <v>1</v>
      </c>
      <c r="D280" s="15">
        <v>1</v>
      </c>
      <c r="E280" s="166">
        <v>2506321</v>
      </c>
      <c r="F280" s="166">
        <v>0</v>
      </c>
      <c r="G280" s="167">
        <v>0.69</v>
      </c>
      <c r="H280" s="168">
        <v>0</v>
      </c>
      <c r="I280" s="169">
        <v>0.64600000000000002</v>
      </c>
      <c r="J280" s="170">
        <v>0</v>
      </c>
      <c r="K280" s="170">
        <v>0</v>
      </c>
      <c r="L280" s="170">
        <v>0</v>
      </c>
      <c r="M280" s="170">
        <v>0</v>
      </c>
      <c r="O280" s="157"/>
      <c r="P280" s="19"/>
    </row>
    <row r="281" spans="1:16" x14ac:dyDescent="0.25">
      <c r="A281" s="17" t="s">
        <v>759</v>
      </c>
      <c r="B281" s="15" t="s">
        <v>760</v>
      </c>
      <c r="C281" s="15">
        <v>1</v>
      </c>
      <c r="D281" s="15">
        <v>0</v>
      </c>
      <c r="E281" s="166">
        <v>1371206</v>
      </c>
      <c r="F281" s="166">
        <v>0</v>
      </c>
      <c r="G281" s="167">
        <v>0.60099999999999998</v>
      </c>
      <c r="H281" s="168">
        <v>0</v>
      </c>
      <c r="I281" s="169">
        <v>0.28399999999999997</v>
      </c>
      <c r="J281" s="170">
        <v>0</v>
      </c>
      <c r="K281" s="170">
        <v>219072</v>
      </c>
      <c r="L281" s="170">
        <v>102039</v>
      </c>
      <c r="M281" s="170">
        <v>0</v>
      </c>
      <c r="O281" s="157"/>
      <c r="P281" s="19"/>
    </row>
    <row r="282" spans="1:16" x14ac:dyDescent="0.25">
      <c r="A282" s="17" t="s">
        <v>761</v>
      </c>
      <c r="B282" s="15" t="s">
        <v>762</v>
      </c>
      <c r="C282" s="15">
        <v>1</v>
      </c>
      <c r="D282" s="15">
        <v>0</v>
      </c>
      <c r="E282" s="166">
        <v>61098</v>
      </c>
      <c r="F282" s="166">
        <v>0</v>
      </c>
      <c r="G282" s="167">
        <v>0.36699999999999999</v>
      </c>
      <c r="H282" s="168">
        <v>1150</v>
      </c>
      <c r="I282" s="169">
        <v>0</v>
      </c>
      <c r="J282" s="170">
        <v>0</v>
      </c>
      <c r="K282" s="170">
        <v>0</v>
      </c>
      <c r="L282" s="170">
        <v>0</v>
      </c>
      <c r="M282" s="170">
        <v>0</v>
      </c>
      <c r="O282" s="157"/>
      <c r="P282" s="19"/>
    </row>
    <row r="283" spans="1:16" x14ac:dyDescent="0.25">
      <c r="A283" s="17" t="s">
        <v>763</v>
      </c>
      <c r="B283" s="15" t="s">
        <v>764</v>
      </c>
      <c r="C283" s="15">
        <v>1</v>
      </c>
      <c r="D283" s="15">
        <v>0</v>
      </c>
      <c r="E283" s="166">
        <v>755232</v>
      </c>
      <c r="F283" s="166">
        <v>0</v>
      </c>
      <c r="G283" s="167">
        <v>0.63800000000000001</v>
      </c>
      <c r="H283" s="168">
        <v>0</v>
      </c>
      <c r="I283" s="169">
        <v>0.58699999999999997</v>
      </c>
      <c r="J283" s="170">
        <v>0</v>
      </c>
      <c r="K283" s="170">
        <v>49035</v>
      </c>
      <c r="L283" s="170">
        <v>24518</v>
      </c>
      <c r="M283" s="170">
        <v>0</v>
      </c>
      <c r="O283" s="157"/>
      <c r="P283" s="19"/>
    </row>
    <row r="284" spans="1:16" x14ac:dyDescent="0.25">
      <c r="A284" s="17" t="s">
        <v>765</v>
      </c>
      <c r="B284" s="15" t="s">
        <v>766</v>
      </c>
      <c r="C284" s="15">
        <v>1</v>
      </c>
      <c r="D284" s="15">
        <v>0</v>
      </c>
      <c r="E284" s="166">
        <v>360422</v>
      </c>
      <c r="F284" s="166">
        <v>0</v>
      </c>
      <c r="G284" s="167">
        <v>0.56399999999999995</v>
      </c>
      <c r="H284" s="168">
        <v>0</v>
      </c>
      <c r="I284" s="169">
        <v>0.50600000000000001</v>
      </c>
      <c r="J284" s="170">
        <v>0</v>
      </c>
      <c r="K284" s="170">
        <v>0</v>
      </c>
      <c r="L284" s="170">
        <v>0</v>
      </c>
      <c r="M284" s="170">
        <v>0</v>
      </c>
      <c r="O284" s="157"/>
      <c r="P284" s="19"/>
    </row>
    <row r="285" spans="1:16" x14ac:dyDescent="0.25">
      <c r="A285" s="17" t="s">
        <v>767</v>
      </c>
      <c r="B285" s="15" t="s">
        <v>768</v>
      </c>
      <c r="C285" s="15">
        <v>1</v>
      </c>
      <c r="D285" s="15">
        <v>0</v>
      </c>
      <c r="E285" s="166">
        <v>601552</v>
      </c>
      <c r="F285" s="166">
        <v>0</v>
      </c>
      <c r="G285" s="167">
        <v>0.17599999999999999</v>
      </c>
      <c r="H285" s="168">
        <v>52000</v>
      </c>
      <c r="I285" s="169">
        <v>7.4999999999999997E-2</v>
      </c>
      <c r="J285" s="170">
        <v>0</v>
      </c>
      <c r="K285" s="170">
        <v>61242</v>
      </c>
      <c r="L285" s="170">
        <v>0</v>
      </c>
      <c r="M285" s="170">
        <v>1696</v>
      </c>
      <c r="O285" s="157"/>
      <c r="P285" s="19"/>
    </row>
    <row r="286" spans="1:16" x14ac:dyDescent="0.25">
      <c r="A286" s="17" t="s">
        <v>769</v>
      </c>
      <c r="B286" s="15" t="s">
        <v>770</v>
      </c>
      <c r="C286" s="15">
        <v>1</v>
      </c>
      <c r="D286" s="15">
        <v>0</v>
      </c>
      <c r="E286" s="166">
        <v>721114</v>
      </c>
      <c r="F286" s="166">
        <v>0</v>
      </c>
      <c r="G286" s="167">
        <v>0.44900000000000001</v>
      </c>
      <c r="H286" s="168">
        <v>0</v>
      </c>
      <c r="I286" s="169">
        <v>0.38700000000000001</v>
      </c>
      <c r="J286" s="170">
        <v>0</v>
      </c>
      <c r="K286" s="170">
        <v>0</v>
      </c>
      <c r="L286" s="170">
        <v>0</v>
      </c>
      <c r="M286" s="170">
        <v>0</v>
      </c>
      <c r="O286" s="157"/>
      <c r="P286" s="19"/>
    </row>
    <row r="287" spans="1:16" x14ac:dyDescent="0.25">
      <c r="A287" s="17" t="s">
        <v>771</v>
      </c>
      <c r="B287" s="15" t="s">
        <v>772</v>
      </c>
      <c r="C287" s="15">
        <v>1</v>
      </c>
      <c r="D287" s="15">
        <v>0</v>
      </c>
      <c r="E287" s="166">
        <v>589182</v>
      </c>
      <c r="F287" s="166">
        <v>0</v>
      </c>
      <c r="G287" s="167">
        <v>0.46500000000000002</v>
      </c>
      <c r="H287" s="168">
        <v>17295</v>
      </c>
      <c r="I287" s="169">
        <v>0.39600000000000002</v>
      </c>
      <c r="J287" s="170">
        <v>0</v>
      </c>
      <c r="K287" s="170">
        <v>0</v>
      </c>
      <c r="L287" s="170">
        <v>0</v>
      </c>
      <c r="M287" s="170">
        <v>0</v>
      </c>
      <c r="O287" s="157"/>
      <c r="P287" s="19"/>
    </row>
    <row r="288" spans="1:16" x14ac:dyDescent="0.25">
      <c r="A288" s="17" t="s">
        <v>773</v>
      </c>
      <c r="B288" s="15" t="s">
        <v>774</v>
      </c>
      <c r="C288" s="15">
        <v>1</v>
      </c>
      <c r="D288" s="15">
        <v>0</v>
      </c>
      <c r="E288" s="166">
        <v>1262445</v>
      </c>
      <c r="F288" s="166">
        <v>0</v>
      </c>
      <c r="G288" s="167">
        <v>0.38900000000000001</v>
      </c>
      <c r="H288" s="168">
        <v>0</v>
      </c>
      <c r="I288" s="169">
        <v>0.311</v>
      </c>
      <c r="J288" s="170">
        <v>14385</v>
      </c>
      <c r="K288" s="170">
        <v>0</v>
      </c>
      <c r="L288" s="170">
        <v>0</v>
      </c>
      <c r="M288" s="170">
        <v>0</v>
      </c>
      <c r="O288" s="157"/>
      <c r="P288" s="19"/>
    </row>
    <row r="289" spans="1:16" x14ac:dyDescent="0.25">
      <c r="A289" s="17" t="s">
        <v>775</v>
      </c>
      <c r="B289" s="15" t="s">
        <v>776</v>
      </c>
      <c r="C289" s="15">
        <v>1</v>
      </c>
      <c r="D289" s="15">
        <v>0</v>
      </c>
      <c r="E289" s="166">
        <v>880159</v>
      </c>
      <c r="F289" s="166">
        <v>0</v>
      </c>
      <c r="G289" s="167">
        <v>0.48</v>
      </c>
      <c r="H289" s="168">
        <v>0</v>
      </c>
      <c r="I289" s="169">
        <v>0.41199999999999998</v>
      </c>
      <c r="J289" s="170">
        <v>0</v>
      </c>
      <c r="K289" s="170">
        <v>0</v>
      </c>
      <c r="L289" s="170">
        <v>0</v>
      </c>
      <c r="M289" s="170">
        <v>7416</v>
      </c>
      <c r="O289" s="157"/>
      <c r="P289" s="19"/>
    </row>
    <row r="290" spans="1:16" x14ac:dyDescent="0.25">
      <c r="A290" s="17" t="s">
        <v>777</v>
      </c>
      <c r="B290" s="15" t="s">
        <v>778</v>
      </c>
      <c r="C290" s="15">
        <v>1</v>
      </c>
      <c r="D290" s="15">
        <v>0</v>
      </c>
      <c r="E290" s="166">
        <v>793204</v>
      </c>
      <c r="F290" s="166">
        <v>0</v>
      </c>
      <c r="G290" s="167">
        <v>0.59799999999999998</v>
      </c>
      <c r="H290" s="168">
        <v>32000</v>
      </c>
      <c r="I290" s="169">
        <v>0.54400000000000004</v>
      </c>
      <c r="J290" s="170">
        <v>0</v>
      </c>
      <c r="K290" s="170">
        <v>0</v>
      </c>
      <c r="L290" s="170">
        <v>0</v>
      </c>
      <c r="M290" s="170">
        <v>0</v>
      </c>
      <c r="O290" s="157"/>
      <c r="P290" s="19"/>
    </row>
    <row r="291" spans="1:16" x14ac:dyDescent="0.25">
      <c r="A291" s="17" t="s">
        <v>779</v>
      </c>
      <c r="B291" s="15" t="s">
        <v>780</v>
      </c>
      <c r="C291" s="15">
        <v>1</v>
      </c>
      <c r="D291" s="15">
        <v>1</v>
      </c>
      <c r="E291" s="166">
        <v>1068466</v>
      </c>
      <c r="F291" s="166">
        <v>0</v>
      </c>
      <c r="G291" s="167">
        <v>0.61399999999999999</v>
      </c>
      <c r="H291" s="168">
        <v>5800</v>
      </c>
      <c r="I291" s="169">
        <v>0.56100000000000005</v>
      </c>
      <c r="J291" s="170">
        <v>528800</v>
      </c>
      <c r="K291" s="170">
        <v>0</v>
      </c>
      <c r="L291" s="170">
        <v>0</v>
      </c>
      <c r="M291" s="170">
        <v>2525</v>
      </c>
      <c r="O291" s="157"/>
      <c r="P291" s="19"/>
    </row>
    <row r="292" spans="1:16" x14ac:dyDescent="0.25">
      <c r="A292" s="17" t="s">
        <v>781</v>
      </c>
      <c r="B292" s="15" t="s">
        <v>782</v>
      </c>
      <c r="C292" s="15">
        <v>1</v>
      </c>
      <c r="D292" s="15">
        <v>0</v>
      </c>
      <c r="E292" s="166">
        <v>777172</v>
      </c>
      <c r="F292" s="166">
        <v>0</v>
      </c>
      <c r="G292" s="167">
        <v>0.55000000000000004</v>
      </c>
      <c r="H292" s="168">
        <v>16000</v>
      </c>
      <c r="I292" s="169">
        <v>0.48899999999999999</v>
      </c>
      <c r="J292" s="170">
        <v>20615</v>
      </c>
      <c r="K292" s="170">
        <v>0</v>
      </c>
      <c r="L292" s="170">
        <v>0</v>
      </c>
      <c r="M292" s="170">
        <v>0</v>
      </c>
      <c r="O292" s="157"/>
      <c r="P292" s="19"/>
    </row>
    <row r="293" spans="1:16" x14ac:dyDescent="0.25">
      <c r="A293" s="17" t="s">
        <v>783</v>
      </c>
      <c r="B293" s="15" t="s">
        <v>784</v>
      </c>
      <c r="C293" s="15">
        <v>1</v>
      </c>
      <c r="D293" s="15">
        <v>0</v>
      </c>
      <c r="E293" s="166">
        <v>2416177</v>
      </c>
      <c r="F293" s="166">
        <v>0</v>
      </c>
      <c r="G293" s="167">
        <v>0.61899999999999999</v>
      </c>
      <c r="H293" s="168">
        <v>0</v>
      </c>
      <c r="I293" s="169">
        <v>0.56699999999999995</v>
      </c>
      <c r="J293" s="170">
        <v>0</v>
      </c>
      <c r="K293" s="170">
        <v>273338</v>
      </c>
      <c r="L293" s="170">
        <v>0</v>
      </c>
      <c r="M293" s="170">
        <v>9662</v>
      </c>
      <c r="O293" s="157"/>
      <c r="P293" s="19"/>
    </row>
    <row r="294" spans="1:16" x14ac:dyDescent="0.25">
      <c r="A294" s="17" t="s">
        <v>785</v>
      </c>
      <c r="B294" s="15" t="s">
        <v>786</v>
      </c>
      <c r="C294" s="15">
        <v>1</v>
      </c>
      <c r="D294" s="15">
        <v>0</v>
      </c>
      <c r="E294" s="166">
        <v>1228838</v>
      </c>
      <c r="F294" s="166">
        <v>0</v>
      </c>
      <c r="G294" s="167">
        <v>0.60399999999999998</v>
      </c>
      <c r="H294" s="168">
        <v>19000</v>
      </c>
      <c r="I294" s="169">
        <v>0.313</v>
      </c>
      <c r="J294" s="170">
        <v>0</v>
      </c>
      <c r="K294" s="170">
        <v>0</v>
      </c>
      <c r="L294" s="170">
        <v>0</v>
      </c>
      <c r="M294" s="170">
        <v>0</v>
      </c>
      <c r="O294" s="157"/>
      <c r="P294" s="19"/>
    </row>
    <row r="295" spans="1:16" x14ac:dyDescent="0.25">
      <c r="A295" s="17" t="s">
        <v>787</v>
      </c>
      <c r="B295" s="15" t="s">
        <v>788</v>
      </c>
      <c r="C295" s="15">
        <v>1</v>
      </c>
      <c r="D295" s="15">
        <v>0</v>
      </c>
      <c r="E295" s="166">
        <v>1056550</v>
      </c>
      <c r="F295" s="166">
        <v>0</v>
      </c>
      <c r="G295" s="167">
        <v>0.72599999999999998</v>
      </c>
      <c r="H295" s="168">
        <v>0</v>
      </c>
      <c r="I295" s="169">
        <v>0.68500000000000005</v>
      </c>
      <c r="J295" s="170">
        <v>0</v>
      </c>
      <c r="K295" s="170">
        <v>0</v>
      </c>
      <c r="L295" s="170">
        <v>0</v>
      </c>
      <c r="M295" s="170">
        <v>0</v>
      </c>
      <c r="O295" s="157"/>
      <c r="P295" s="19"/>
    </row>
    <row r="296" spans="1:16" x14ac:dyDescent="0.25">
      <c r="A296" s="17" t="s">
        <v>789</v>
      </c>
      <c r="B296" s="15" t="s">
        <v>790</v>
      </c>
      <c r="C296" s="15">
        <v>1</v>
      </c>
      <c r="D296" s="15">
        <v>1</v>
      </c>
      <c r="E296" s="166">
        <v>938180</v>
      </c>
      <c r="F296" s="166">
        <v>0</v>
      </c>
      <c r="G296" s="167">
        <v>0.66800000000000004</v>
      </c>
      <c r="H296" s="168">
        <v>0</v>
      </c>
      <c r="I296" s="169">
        <v>0.62</v>
      </c>
      <c r="J296" s="170">
        <v>0</v>
      </c>
      <c r="K296" s="170">
        <v>0</v>
      </c>
      <c r="L296" s="170">
        <v>0</v>
      </c>
      <c r="M296" s="170">
        <v>0</v>
      </c>
      <c r="O296" s="157"/>
      <c r="P296" s="19"/>
    </row>
    <row r="297" spans="1:16" x14ac:dyDescent="0.25">
      <c r="A297" s="17" t="s">
        <v>791</v>
      </c>
      <c r="B297" s="15" t="s">
        <v>792</v>
      </c>
      <c r="C297" s="15">
        <v>1</v>
      </c>
      <c r="D297" s="15">
        <v>0</v>
      </c>
      <c r="E297" s="166">
        <v>573545</v>
      </c>
      <c r="F297" s="166">
        <v>0</v>
      </c>
      <c r="G297" s="167">
        <v>0.28699999999999998</v>
      </c>
      <c r="H297" s="168">
        <v>0</v>
      </c>
      <c r="I297" s="169">
        <v>0.17299999999999999</v>
      </c>
      <c r="J297" s="170">
        <v>0</v>
      </c>
      <c r="K297" s="170">
        <v>0</v>
      </c>
      <c r="L297" s="170">
        <v>0</v>
      </c>
      <c r="M297" s="170">
        <v>0</v>
      </c>
      <c r="O297" s="157"/>
      <c r="P297" s="19"/>
    </row>
    <row r="298" spans="1:16" x14ac:dyDescent="0.25">
      <c r="A298" s="17" t="s">
        <v>793</v>
      </c>
      <c r="B298" s="15" t="s">
        <v>794</v>
      </c>
      <c r="C298" s="15">
        <v>1</v>
      </c>
      <c r="D298" s="15">
        <v>1</v>
      </c>
      <c r="E298" s="166">
        <v>3617812</v>
      </c>
      <c r="F298" s="166">
        <v>0</v>
      </c>
      <c r="G298" s="167">
        <v>0.66500000000000004</v>
      </c>
      <c r="H298" s="168">
        <v>0</v>
      </c>
      <c r="I298" s="169">
        <v>0.61699999999999999</v>
      </c>
      <c r="J298" s="170">
        <v>0</v>
      </c>
      <c r="K298" s="170">
        <v>522170</v>
      </c>
      <c r="L298" s="170">
        <v>0</v>
      </c>
      <c r="M298" s="170">
        <v>0</v>
      </c>
      <c r="O298" s="157"/>
      <c r="P298" s="19"/>
    </row>
    <row r="299" spans="1:16" x14ac:dyDescent="0.25">
      <c r="A299" s="17" t="s">
        <v>795</v>
      </c>
      <c r="B299" s="15" t="s">
        <v>796</v>
      </c>
      <c r="C299" s="15">
        <v>1</v>
      </c>
      <c r="D299" s="15">
        <v>0</v>
      </c>
      <c r="E299" s="166">
        <v>4343664</v>
      </c>
      <c r="F299" s="166">
        <v>0</v>
      </c>
      <c r="G299" s="167">
        <v>0.54200000000000004</v>
      </c>
      <c r="H299" s="168">
        <v>0</v>
      </c>
      <c r="I299" s="169">
        <v>0.48099999999999998</v>
      </c>
      <c r="J299" s="170">
        <v>20335</v>
      </c>
      <c r="K299" s="170">
        <v>0</v>
      </c>
      <c r="L299" s="170">
        <v>0</v>
      </c>
      <c r="M299" s="170">
        <v>7215</v>
      </c>
      <c r="O299" s="157"/>
      <c r="P299" s="19"/>
    </row>
    <row r="300" spans="1:16" x14ac:dyDescent="0.25">
      <c r="A300" s="17" t="s">
        <v>797</v>
      </c>
      <c r="B300" s="15" t="s">
        <v>798</v>
      </c>
      <c r="C300" s="15">
        <v>1</v>
      </c>
      <c r="D300" s="15">
        <v>0</v>
      </c>
      <c r="E300" s="166">
        <v>4080083</v>
      </c>
      <c r="F300" s="166">
        <v>0</v>
      </c>
      <c r="G300" s="167">
        <v>0.64300000000000002</v>
      </c>
      <c r="H300" s="168">
        <v>0</v>
      </c>
      <c r="I300" s="169">
        <v>0.59399999999999997</v>
      </c>
      <c r="J300" s="170">
        <v>0</v>
      </c>
      <c r="K300" s="170">
        <v>0</v>
      </c>
      <c r="L300" s="170">
        <v>0</v>
      </c>
      <c r="M300" s="170">
        <v>0</v>
      </c>
      <c r="O300" s="157"/>
      <c r="P300" s="19"/>
    </row>
    <row r="301" spans="1:16" x14ac:dyDescent="0.25">
      <c r="A301" s="17" t="s">
        <v>799</v>
      </c>
      <c r="B301" s="15" t="s">
        <v>800</v>
      </c>
      <c r="C301" s="15">
        <v>1</v>
      </c>
      <c r="D301" s="15">
        <v>0</v>
      </c>
      <c r="E301" s="166">
        <v>2873993</v>
      </c>
      <c r="F301" s="166">
        <v>0</v>
      </c>
      <c r="G301" s="167">
        <v>0.153</v>
      </c>
      <c r="H301" s="168">
        <v>0</v>
      </c>
      <c r="I301" s="169">
        <v>0.32400000000000001</v>
      </c>
      <c r="J301" s="170">
        <v>0</v>
      </c>
      <c r="K301" s="170">
        <v>0</v>
      </c>
      <c r="L301" s="170">
        <v>0</v>
      </c>
      <c r="M301" s="170">
        <v>0</v>
      </c>
      <c r="O301" s="157"/>
      <c r="P301" s="19"/>
    </row>
    <row r="302" spans="1:16" x14ac:dyDescent="0.25">
      <c r="A302" s="17" t="s">
        <v>801</v>
      </c>
      <c r="B302" s="15" t="s">
        <v>802</v>
      </c>
      <c r="C302" s="15">
        <v>1</v>
      </c>
      <c r="D302" s="15">
        <v>0</v>
      </c>
      <c r="E302" s="166">
        <v>4163514</v>
      </c>
      <c r="F302" s="166">
        <v>0</v>
      </c>
      <c r="G302" s="167">
        <v>0.754</v>
      </c>
      <c r="H302" s="168">
        <v>0</v>
      </c>
      <c r="I302" s="169">
        <v>0.72</v>
      </c>
      <c r="J302" s="170">
        <v>27510</v>
      </c>
      <c r="K302" s="170">
        <v>0</v>
      </c>
      <c r="L302" s="170">
        <v>0</v>
      </c>
      <c r="M302" s="170">
        <v>14400</v>
      </c>
      <c r="O302" s="157"/>
      <c r="P302" s="19"/>
    </row>
    <row r="303" spans="1:16" x14ac:dyDescent="0.25">
      <c r="A303" s="17" t="s">
        <v>803</v>
      </c>
      <c r="B303" s="15" t="s">
        <v>804</v>
      </c>
      <c r="C303" s="15">
        <v>1</v>
      </c>
      <c r="D303" s="15">
        <v>0</v>
      </c>
      <c r="E303" s="166">
        <v>467246</v>
      </c>
      <c r="F303" s="166">
        <v>0</v>
      </c>
      <c r="G303" s="167">
        <v>0.28599999999999998</v>
      </c>
      <c r="H303" s="168">
        <v>0</v>
      </c>
      <c r="I303" s="169">
        <v>0.19700000000000001</v>
      </c>
      <c r="J303" s="170">
        <v>5940</v>
      </c>
      <c r="K303" s="170">
        <v>0</v>
      </c>
      <c r="L303" s="170">
        <v>0</v>
      </c>
      <c r="M303" s="170">
        <v>2178</v>
      </c>
      <c r="O303" s="157"/>
      <c r="P303" s="19"/>
    </row>
    <row r="304" spans="1:16" x14ac:dyDescent="0.25">
      <c r="A304" s="17" t="s">
        <v>805</v>
      </c>
      <c r="B304" s="15" t="s">
        <v>806</v>
      </c>
      <c r="C304" s="15">
        <v>1</v>
      </c>
      <c r="D304" s="15">
        <v>0</v>
      </c>
      <c r="E304" s="166">
        <v>210373</v>
      </c>
      <c r="F304" s="166">
        <v>0</v>
      </c>
      <c r="G304" s="167">
        <v>0.152</v>
      </c>
      <c r="H304" s="168">
        <v>35000</v>
      </c>
      <c r="I304" s="169">
        <v>4.9000000000000002E-2</v>
      </c>
      <c r="J304" s="170">
        <v>5215</v>
      </c>
      <c r="K304" s="170">
        <v>0</v>
      </c>
      <c r="L304" s="170">
        <v>0</v>
      </c>
      <c r="M304" s="170">
        <v>0</v>
      </c>
      <c r="O304" s="157"/>
      <c r="P304" s="19"/>
    </row>
    <row r="305" spans="1:16" x14ac:dyDescent="0.25">
      <c r="A305" s="17" t="s">
        <v>807</v>
      </c>
      <c r="B305" s="15" t="s">
        <v>808</v>
      </c>
      <c r="C305" s="15">
        <v>1</v>
      </c>
      <c r="D305" s="15">
        <v>0</v>
      </c>
      <c r="E305" s="166">
        <v>921431</v>
      </c>
      <c r="F305" s="166">
        <v>0</v>
      </c>
      <c r="G305" s="167">
        <v>0.23200000000000001</v>
      </c>
      <c r="H305" s="168">
        <v>68000</v>
      </c>
      <c r="I305" s="169">
        <v>0.13700000000000001</v>
      </c>
      <c r="J305" s="170">
        <v>0</v>
      </c>
      <c r="K305" s="170">
        <v>0</v>
      </c>
      <c r="L305" s="170">
        <v>0</v>
      </c>
      <c r="M305" s="170">
        <v>0</v>
      </c>
      <c r="O305" s="157"/>
      <c r="P305" s="19"/>
    </row>
    <row r="306" spans="1:16" x14ac:dyDescent="0.25">
      <c r="A306" s="17" t="s">
        <v>809</v>
      </c>
      <c r="B306" s="15" t="s">
        <v>810</v>
      </c>
      <c r="C306" s="15">
        <v>1</v>
      </c>
      <c r="D306" s="15">
        <v>0</v>
      </c>
      <c r="E306" s="166">
        <v>418492</v>
      </c>
      <c r="F306" s="166">
        <v>0</v>
      </c>
      <c r="G306" s="167">
        <v>0.40400000000000003</v>
      </c>
      <c r="H306" s="168">
        <v>0</v>
      </c>
      <c r="I306" s="169">
        <v>0.307</v>
      </c>
      <c r="J306" s="170">
        <v>0</v>
      </c>
      <c r="K306" s="170">
        <v>20557</v>
      </c>
      <c r="L306" s="170">
        <v>10278</v>
      </c>
      <c r="M306" s="170">
        <v>0</v>
      </c>
      <c r="O306" s="157"/>
      <c r="P306" s="19"/>
    </row>
    <row r="307" spans="1:16" x14ac:dyDescent="0.25">
      <c r="A307" s="17" t="s">
        <v>811</v>
      </c>
      <c r="B307" s="15" t="s">
        <v>812</v>
      </c>
      <c r="C307" s="15">
        <v>1</v>
      </c>
      <c r="D307" s="15">
        <v>0</v>
      </c>
      <c r="E307" s="166">
        <v>276372</v>
      </c>
      <c r="F307" s="166">
        <v>0</v>
      </c>
      <c r="G307" s="167">
        <v>6.5000000000000002E-2</v>
      </c>
      <c r="H307" s="168">
        <v>25000</v>
      </c>
      <c r="I307" s="169">
        <v>0</v>
      </c>
      <c r="J307" s="170">
        <v>2500</v>
      </c>
      <c r="K307" s="170">
        <v>44824</v>
      </c>
      <c r="L307" s="170">
        <v>22412</v>
      </c>
      <c r="M307" s="170">
        <v>0</v>
      </c>
      <c r="O307" s="157"/>
      <c r="P307" s="19"/>
    </row>
    <row r="308" spans="1:16" x14ac:dyDescent="0.25">
      <c r="A308" s="17" t="s">
        <v>813</v>
      </c>
      <c r="B308" s="15" t="s">
        <v>814</v>
      </c>
      <c r="C308" s="15">
        <v>1</v>
      </c>
      <c r="D308" s="15">
        <v>0</v>
      </c>
      <c r="E308" s="166">
        <v>624928</v>
      </c>
      <c r="F308" s="166">
        <v>0</v>
      </c>
      <c r="G308" s="167">
        <v>6.5000000000000002E-2</v>
      </c>
      <c r="H308" s="168">
        <v>0</v>
      </c>
      <c r="I308" s="169">
        <v>0</v>
      </c>
      <c r="J308" s="170">
        <v>3500</v>
      </c>
      <c r="K308" s="170">
        <v>2703</v>
      </c>
      <c r="L308" s="170">
        <v>0</v>
      </c>
      <c r="M308" s="170">
        <v>0</v>
      </c>
      <c r="O308" s="157"/>
      <c r="P308" s="19"/>
    </row>
    <row r="309" spans="1:16" x14ac:dyDescent="0.25">
      <c r="A309" s="17" t="s">
        <v>815</v>
      </c>
      <c r="B309" s="15" t="s">
        <v>816</v>
      </c>
      <c r="C309" s="15">
        <v>1</v>
      </c>
      <c r="D309" s="15">
        <v>0</v>
      </c>
      <c r="E309" s="166">
        <v>783610</v>
      </c>
      <c r="F309" s="166">
        <v>0</v>
      </c>
      <c r="G309" s="167">
        <v>0.52200000000000002</v>
      </c>
      <c r="H309" s="168">
        <v>0</v>
      </c>
      <c r="I309" s="169">
        <v>0.45800000000000002</v>
      </c>
      <c r="J309" s="170">
        <v>0</v>
      </c>
      <c r="K309" s="170">
        <v>7214</v>
      </c>
      <c r="L309" s="170">
        <v>0</v>
      </c>
      <c r="M309" s="170">
        <v>0</v>
      </c>
      <c r="O309" s="157"/>
      <c r="P309" s="19"/>
    </row>
    <row r="310" spans="1:16" x14ac:dyDescent="0.25">
      <c r="A310" s="17" t="s">
        <v>817</v>
      </c>
      <c r="B310" s="15" t="s">
        <v>818</v>
      </c>
      <c r="C310" s="15">
        <v>1</v>
      </c>
      <c r="D310" s="15">
        <v>0</v>
      </c>
      <c r="E310" s="166">
        <v>392668</v>
      </c>
      <c r="F310" s="166">
        <v>0</v>
      </c>
      <c r="G310" s="167">
        <v>0.14000000000000001</v>
      </c>
      <c r="H310" s="168">
        <v>0</v>
      </c>
      <c r="I310" s="169">
        <v>4.4999999999999998E-2</v>
      </c>
      <c r="J310" s="170">
        <v>0</v>
      </c>
      <c r="K310" s="170">
        <v>0</v>
      </c>
      <c r="L310" s="170">
        <v>0</v>
      </c>
      <c r="M310" s="170">
        <v>0</v>
      </c>
      <c r="O310" s="157"/>
      <c r="P310" s="19"/>
    </row>
    <row r="311" spans="1:16" x14ac:dyDescent="0.25">
      <c r="A311" s="17" t="s">
        <v>819</v>
      </c>
      <c r="B311" s="15" t="s">
        <v>820</v>
      </c>
      <c r="C311" s="15">
        <v>1</v>
      </c>
      <c r="D311" s="15">
        <v>0</v>
      </c>
      <c r="E311" s="166">
        <v>168333</v>
      </c>
      <c r="F311" s="166">
        <v>0</v>
      </c>
      <c r="G311" s="167">
        <v>0.14599999999999999</v>
      </c>
      <c r="H311" s="168">
        <v>0</v>
      </c>
      <c r="I311" s="169">
        <v>6.4000000000000001E-2</v>
      </c>
      <c r="J311" s="170">
        <v>0</v>
      </c>
      <c r="K311" s="170">
        <v>0</v>
      </c>
      <c r="L311" s="170">
        <v>0</v>
      </c>
      <c r="M311" s="170">
        <v>2241</v>
      </c>
      <c r="O311" s="157"/>
      <c r="P311" s="19"/>
    </row>
    <row r="312" spans="1:16" x14ac:dyDescent="0.25">
      <c r="A312" s="17" t="s">
        <v>821</v>
      </c>
      <c r="B312" s="15" t="s">
        <v>822</v>
      </c>
      <c r="C312" s="15">
        <v>1</v>
      </c>
      <c r="D312" s="15">
        <v>0</v>
      </c>
      <c r="E312" s="166">
        <v>797375</v>
      </c>
      <c r="F312" s="166">
        <v>0</v>
      </c>
      <c r="G312" s="167">
        <v>0.22500000000000001</v>
      </c>
      <c r="H312" s="168">
        <v>15500</v>
      </c>
      <c r="I312" s="169">
        <v>0.129</v>
      </c>
      <c r="J312" s="170">
        <v>4580</v>
      </c>
      <c r="K312" s="170">
        <v>0</v>
      </c>
      <c r="L312" s="170">
        <v>0</v>
      </c>
      <c r="M312" s="170">
        <v>0</v>
      </c>
      <c r="O312" s="157"/>
      <c r="P312" s="19"/>
    </row>
    <row r="313" spans="1:16" x14ac:dyDescent="0.25">
      <c r="A313" s="17" t="s">
        <v>823</v>
      </c>
      <c r="B313" s="15" t="s">
        <v>824</v>
      </c>
      <c r="C313" s="15">
        <v>1</v>
      </c>
      <c r="D313" s="15">
        <v>0</v>
      </c>
      <c r="E313" s="166">
        <v>1289935</v>
      </c>
      <c r="F313" s="166">
        <v>0</v>
      </c>
      <c r="G313" s="167">
        <v>0.35499999999999998</v>
      </c>
      <c r="H313" s="168">
        <v>0</v>
      </c>
      <c r="I313" s="169">
        <v>0.27400000000000002</v>
      </c>
      <c r="J313" s="170">
        <v>0</v>
      </c>
      <c r="K313" s="170">
        <v>0</v>
      </c>
      <c r="L313" s="170">
        <v>0</v>
      </c>
      <c r="M313" s="170">
        <v>0</v>
      </c>
      <c r="O313" s="157"/>
      <c r="P313" s="19"/>
    </row>
    <row r="314" spans="1:16" x14ac:dyDescent="0.25">
      <c r="A314" s="17" t="s">
        <v>825</v>
      </c>
      <c r="B314" s="15" t="s">
        <v>826</v>
      </c>
      <c r="C314" s="15">
        <v>1</v>
      </c>
      <c r="D314" s="15">
        <v>0</v>
      </c>
      <c r="E314" s="166">
        <v>134980</v>
      </c>
      <c r="F314" s="166">
        <v>0</v>
      </c>
      <c r="G314" s="167">
        <v>6.5000000000000002E-2</v>
      </c>
      <c r="H314" s="168">
        <v>1000</v>
      </c>
      <c r="I314" s="169">
        <v>0</v>
      </c>
      <c r="J314" s="170">
        <v>1685</v>
      </c>
      <c r="K314" s="170">
        <v>0</v>
      </c>
      <c r="L314" s="170">
        <v>0</v>
      </c>
      <c r="M314" s="170">
        <v>0</v>
      </c>
      <c r="O314" s="157"/>
      <c r="P314" s="19"/>
    </row>
    <row r="315" spans="1:16" x14ac:dyDescent="0.25">
      <c r="A315" s="17" t="s">
        <v>192</v>
      </c>
      <c r="B315" s="15" t="s">
        <v>827</v>
      </c>
      <c r="C315" s="15">
        <v>1</v>
      </c>
      <c r="D315" s="15">
        <v>0</v>
      </c>
      <c r="E315" s="166">
        <v>2812483</v>
      </c>
      <c r="F315" s="166">
        <v>0</v>
      </c>
      <c r="G315" s="167">
        <v>0.46700000000000003</v>
      </c>
      <c r="H315" s="168">
        <v>175000</v>
      </c>
      <c r="I315" s="169">
        <v>0.39800000000000002</v>
      </c>
      <c r="J315" s="170">
        <v>0</v>
      </c>
      <c r="K315" s="170">
        <v>0</v>
      </c>
      <c r="L315" s="170">
        <v>0</v>
      </c>
      <c r="M315" s="170">
        <v>0</v>
      </c>
      <c r="O315" s="157"/>
      <c r="P315" s="19"/>
    </row>
    <row r="316" spans="1:16" x14ac:dyDescent="0.25">
      <c r="A316" s="17" t="s">
        <v>828</v>
      </c>
      <c r="B316" s="15" t="s">
        <v>829</v>
      </c>
      <c r="C316" s="15">
        <v>1</v>
      </c>
      <c r="D316" s="15">
        <v>0</v>
      </c>
      <c r="E316" s="166">
        <v>83735</v>
      </c>
      <c r="F316" s="166">
        <v>0</v>
      </c>
      <c r="G316" s="167">
        <v>6.5000000000000002E-2</v>
      </c>
      <c r="H316" s="168">
        <v>0</v>
      </c>
      <c r="I316" s="169">
        <v>0</v>
      </c>
      <c r="J316" s="170">
        <v>0</v>
      </c>
      <c r="K316" s="170">
        <v>0</v>
      </c>
      <c r="L316" s="170">
        <v>0</v>
      </c>
      <c r="M316" s="170">
        <v>0</v>
      </c>
      <c r="O316" s="157"/>
      <c r="P316" s="19"/>
    </row>
    <row r="317" spans="1:16" x14ac:dyDescent="0.25">
      <c r="A317" s="17" t="s">
        <v>830</v>
      </c>
      <c r="B317" s="15" t="s">
        <v>831</v>
      </c>
      <c r="C317" s="15">
        <v>1</v>
      </c>
      <c r="D317" s="15">
        <v>0</v>
      </c>
      <c r="E317" s="166">
        <v>455024</v>
      </c>
      <c r="F317" s="166">
        <v>0</v>
      </c>
      <c r="G317" s="167">
        <v>0.16200000000000001</v>
      </c>
      <c r="H317" s="168">
        <v>25000</v>
      </c>
      <c r="I317" s="169">
        <v>0.06</v>
      </c>
      <c r="J317" s="170">
        <v>0</v>
      </c>
      <c r="K317" s="170">
        <v>0</v>
      </c>
      <c r="L317" s="170">
        <v>0</v>
      </c>
      <c r="M317" s="170">
        <v>3000</v>
      </c>
      <c r="O317" s="157"/>
      <c r="P317" s="19"/>
    </row>
    <row r="318" spans="1:16" x14ac:dyDescent="0.25">
      <c r="A318" s="17" t="s">
        <v>832</v>
      </c>
      <c r="B318" s="15" t="s">
        <v>833</v>
      </c>
      <c r="C318" s="15">
        <v>1</v>
      </c>
      <c r="D318" s="15">
        <v>0</v>
      </c>
      <c r="E318" s="166">
        <v>1007246</v>
      </c>
      <c r="F318" s="166">
        <v>0</v>
      </c>
      <c r="G318" s="167">
        <v>0.371</v>
      </c>
      <c r="H318" s="168">
        <v>0</v>
      </c>
      <c r="I318" s="169">
        <v>0.17899999999999999</v>
      </c>
      <c r="J318" s="170">
        <v>0</v>
      </c>
      <c r="K318" s="170">
        <v>16762</v>
      </c>
      <c r="L318" s="170">
        <v>5329</v>
      </c>
      <c r="M318" s="170">
        <v>0</v>
      </c>
      <c r="O318" s="157"/>
      <c r="P318" s="19"/>
    </row>
    <row r="319" spans="1:16" x14ac:dyDescent="0.25">
      <c r="A319" s="17" t="s">
        <v>834</v>
      </c>
      <c r="B319" s="15" t="s">
        <v>835</v>
      </c>
      <c r="C319" s="15">
        <v>1</v>
      </c>
      <c r="D319" s="15">
        <v>0</v>
      </c>
      <c r="E319" s="166">
        <v>2132902</v>
      </c>
      <c r="F319" s="166">
        <v>0</v>
      </c>
      <c r="G319" s="167">
        <v>0.57899999999999996</v>
      </c>
      <c r="H319" s="168">
        <v>15000</v>
      </c>
      <c r="I319" s="169">
        <v>0.52200000000000002</v>
      </c>
      <c r="J319" s="170">
        <v>0</v>
      </c>
      <c r="K319" s="170">
        <v>342014</v>
      </c>
      <c r="L319" s="170">
        <v>0</v>
      </c>
      <c r="M319" s="170">
        <v>23627</v>
      </c>
      <c r="O319" s="157"/>
      <c r="P319" s="19"/>
    </row>
    <row r="320" spans="1:16" x14ac:dyDescent="0.25">
      <c r="A320" s="17" t="s">
        <v>836</v>
      </c>
      <c r="B320" s="15" t="s">
        <v>837</v>
      </c>
      <c r="C320" s="15">
        <v>1</v>
      </c>
      <c r="D320" s="15">
        <v>0</v>
      </c>
      <c r="E320" s="166">
        <v>771564</v>
      </c>
      <c r="F320" s="166">
        <v>0</v>
      </c>
      <c r="G320" s="167">
        <v>0.47299999999999998</v>
      </c>
      <c r="H320" s="168">
        <v>25000</v>
      </c>
      <c r="I320" s="169">
        <v>0.38100000000000001</v>
      </c>
      <c r="J320" s="170">
        <v>0</v>
      </c>
      <c r="K320" s="170">
        <v>0</v>
      </c>
      <c r="L320" s="170">
        <v>0</v>
      </c>
      <c r="M320" s="170">
        <v>8573</v>
      </c>
      <c r="O320" s="157"/>
      <c r="P320" s="19"/>
    </row>
    <row r="321" spans="1:16" x14ac:dyDescent="0.25">
      <c r="A321" s="17" t="s">
        <v>838</v>
      </c>
      <c r="B321" s="15" t="s">
        <v>839</v>
      </c>
      <c r="C321" s="15">
        <v>1</v>
      </c>
      <c r="D321" s="15">
        <v>0</v>
      </c>
      <c r="E321" s="166">
        <v>1426472</v>
      </c>
      <c r="F321" s="166">
        <v>0</v>
      </c>
      <c r="G321" s="167">
        <v>0.46400000000000002</v>
      </c>
      <c r="H321" s="168">
        <v>0</v>
      </c>
      <c r="I321" s="169">
        <v>0.39500000000000002</v>
      </c>
      <c r="J321" s="170">
        <v>0</v>
      </c>
      <c r="K321" s="170">
        <v>0</v>
      </c>
      <c r="L321" s="170">
        <v>0</v>
      </c>
      <c r="M321" s="170">
        <v>0</v>
      </c>
      <c r="O321" s="157"/>
      <c r="P321" s="19"/>
    </row>
    <row r="322" spans="1:16" x14ac:dyDescent="0.25">
      <c r="A322" s="17" t="s">
        <v>840</v>
      </c>
      <c r="B322" s="15" t="s">
        <v>841</v>
      </c>
      <c r="C322" s="15">
        <v>1</v>
      </c>
      <c r="D322" s="15">
        <v>0</v>
      </c>
      <c r="E322" s="166">
        <v>4036596</v>
      </c>
      <c r="F322" s="166">
        <v>0</v>
      </c>
      <c r="G322" s="167">
        <v>0.47699999999999998</v>
      </c>
      <c r="H322" s="168">
        <v>0</v>
      </c>
      <c r="I322" s="169">
        <v>0.433</v>
      </c>
      <c r="J322" s="170">
        <v>0</v>
      </c>
      <c r="K322" s="170">
        <v>0</v>
      </c>
      <c r="L322" s="170">
        <v>0</v>
      </c>
      <c r="M322" s="170">
        <v>0</v>
      </c>
      <c r="O322" s="157"/>
      <c r="P322" s="19"/>
    </row>
    <row r="323" spans="1:16" x14ac:dyDescent="0.25">
      <c r="A323" s="17" t="s">
        <v>842</v>
      </c>
      <c r="B323" s="15" t="s">
        <v>843</v>
      </c>
      <c r="C323" s="15">
        <v>1</v>
      </c>
      <c r="D323" s="15">
        <v>1</v>
      </c>
      <c r="E323" s="166">
        <v>1723441589</v>
      </c>
      <c r="F323" s="166">
        <v>0</v>
      </c>
      <c r="G323" s="167">
        <v>0.48399999999999999</v>
      </c>
      <c r="H323" s="168">
        <v>4500000</v>
      </c>
      <c r="I323" s="169">
        <v>0.46899999999999997</v>
      </c>
      <c r="J323" s="170">
        <v>0</v>
      </c>
      <c r="K323" s="170">
        <v>0</v>
      </c>
      <c r="L323" s="170">
        <v>0</v>
      </c>
      <c r="M323" s="170">
        <v>6958934</v>
      </c>
      <c r="O323" s="157"/>
      <c r="P323" s="19"/>
    </row>
    <row r="324" spans="1:16" x14ac:dyDescent="0.25">
      <c r="A324" s="17" t="s">
        <v>844</v>
      </c>
      <c r="B324" s="15" t="s">
        <v>845</v>
      </c>
      <c r="C324" s="15">
        <v>1</v>
      </c>
      <c r="D324" s="15">
        <v>0</v>
      </c>
      <c r="E324" s="166">
        <v>3153409</v>
      </c>
      <c r="F324" s="166">
        <v>0</v>
      </c>
      <c r="G324" s="167">
        <v>0.60799999999999998</v>
      </c>
      <c r="H324" s="168">
        <v>0</v>
      </c>
      <c r="I324" s="169">
        <v>0.626</v>
      </c>
      <c r="J324" s="170">
        <v>0</v>
      </c>
      <c r="K324" s="170">
        <v>0</v>
      </c>
      <c r="L324" s="170">
        <v>0</v>
      </c>
      <c r="M324" s="170">
        <v>0</v>
      </c>
      <c r="O324" s="157"/>
      <c r="P324" s="19"/>
    </row>
    <row r="325" spans="1:16" x14ac:dyDescent="0.25">
      <c r="A325" s="17" t="s">
        <v>846</v>
      </c>
      <c r="B325" s="15" t="s">
        <v>847</v>
      </c>
      <c r="C325" s="15">
        <v>1</v>
      </c>
      <c r="D325" s="15">
        <v>0</v>
      </c>
      <c r="E325" s="166">
        <v>6862484</v>
      </c>
      <c r="F325" s="166">
        <v>0</v>
      </c>
      <c r="G325" s="167">
        <v>0.89900000000000002</v>
      </c>
      <c r="H325" s="168">
        <v>100</v>
      </c>
      <c r="I325" s="169">
        <v>0.75</v>
      </c>
      <c r="J325" s="170">
        <v>0</v>
      </c>
      <c r="K325" s="170">
        <v>0</v>
      </c>
      <c r="L325" s="170">
        <v>0</v>
      </c>
      <c r="M325" s="170">
        <v>0</v>
      </c>
      <c r="O325" s="157"/>
      <c r="P325" s="19"/>
    </row>
    <row r="326" spans="1:16" x14ac:dyDescent="0.25">
      <c r="A326" s="17" t="s">
        <v>848</v>
      </c>
      <c r="B326" s="15" t="s">
        <v>849</v>
      </c>
      <c r="C326" s="15">
        <v>1</v>
      </c>
      <c r="D326" s="15">
        <v>0</v>
      </c>
      <c r="E326" s="166">
        <v>1793834</v>
      </c>
      <c r="F326" s="166">
        <v>0</v>
      </c>
      <c r="G326" s="167">
        <v>0.80800000000000005</v>
      </c>
      <c r="H326" s="168">
        <v>0</v>
      </c>
      <c r="I326" s="169">
        <v>0.71399999999999997</v>
      </c>
      <c r="J326" s="170">
        <v>11298</v>
      </c>
      <c r="K326" s="170">
        <v>0</v>
      </c>
      <c r="L326" s="170">
        <v>0</v>
      </c>
      <c r="M326" s="170">
        <v>0</v>
      </c>
      <c r="O326" s="157"/>
      <c r="P326" s="19"/>
    </row>
    <row r="327" spans="1:16" x14ac:dyDescent="0.25">
      <c r="A327" s="17" t="s">
        <v>850</v>
      </c>
      <c r="B327" s="15" t="s">
        <v>851</v>
      </c>
      <c r="C327" s="15">
        <v>1</v>
      </c>
      <c r="D327" s="15">
        <v>0</v>
      </c>
      <c r="E327" s="166">
        <v>4185176</v>
      </c>
      <c r="F327" s="166">
        <v>0</v>
      </c>
      <c r="G327" s="167">
        <v>0.71099999999999997</v>
      </c>
      <c r="H327" s="168">
        <v>30000</v>
      </c>
      <c r="I327" s="169">
        <v>0.66700000000000004</v>
      </c>
      <c r="J327" s="170">
        <v>0</v>
      </c>
      <c r="K327" s="170">
        <v>166105</v>
      </c>
      <c r="L327" s="170">
        <v>24565</v>
      </c>
      <c r="M327" s="170">
        <v>52326</v>
      </c>
      <c r="O327" s="157"/>
      <c r="P327" s="19"/>
    </row>
    <row r="328" spans="1:16" x14ac:dyDescent="0.25">
      <c r="A328" s="17" t="s">
        <v>852</v>
      </c>
      <c r="B328" s="15" t="s">
        <v>853</v>
      </c>
      <c r="C328" s="15">
        <v>1</v>
      </c>
      <c r="D328" s="15">
        <v>0</v>
      </c>
      <c r="E328" s="166">
        <v>13810885</v>
      </c>
      <c r="F328" s="166">
        <v>0</v>
      </c>
      <c r="G328" s="167">
        <v>0.9</v>
      </c>
      <c r="H328" s="168">
        <v>30000</v>
      </c>
      <c r="I328" s="169">
        <v>0.89400000000000002</v>
      </c>
      <c r="J328" s="170">
        <v>23800</v>
      </c>
      <c r="K328" s="170">
        <v>0</v>
      </c>
      <c r="L328" s="170">
        <v>0</v>
      </c>
      <c r="M328" s="170">
        <v>0</v>
      </c>
      <c r="O328" s="157"/>
      <c r="P328" s="19"/>
    </row>
    <row r="329" spans="1:16" x14ac:dyDescent="0.25">
      <c r="A329" s="17" t="s">
        <v>854</v>
      </c>
      <c r="B329" s="15" t="s">
        <v>855</v>
      </c>
      <c r="C329" s="15">
        <v>1</v>
      </c>
      <c r="D329" s="15">
        <v>0</v>
      </c>
      <c r="E329" s="166">
        <v>3598305</v>
      </c>
      <c r="F329" s="166">
        <v>0</v>
      </c>
      <c r="G329" s="167">
        <v>0.71599999999999997</v>
      </c>
      <c r="H329" s="168">
        <v>0</v>
      </c>
      <c r="I329" s="169">
        <v>0.69699999999999995</v>
      </c>
      <c r="J329" s="170">
        <v>0</v>
      </c>
      <c r="K329" s="170">
        <v>0</v>
      </c>
      <c r="L329" s="170">
        <v>0</v>
      </c>
      <c r="M329" s="170">
        <v>0</v>
      </c>
      <c r="O329" s="157"/>
      <c r="P329" s="19"/>
    </row>
    <row r="330" spans="1:16" x14ac:dyDescent="0.25">
      <c r="A330" s="17" t="s">
        <v>856</v>
      </c>
      <c r="B330" s="15" t="s">
        <v>857</v>
      </c>
      <c r="C330" s="15">
        <v>1</v>
      </c>
      <c r="D330" s="15">
        <v>0</v>
      </c>
      <c r="E330" s="166">
        <v>1418803</v>
      </c>
      <c r="F330" s="166">
        <v>0</v>
      </c>
      <c r="G330" s="167">
        <v>0.73199999999999998</v>
      </c>
      <c r="H330" s="168">
        <v>2000</v>
      </c>
      <c r="I330" s="169">
        <v>0.69099999999999995</v>
      </c>
      <c r="J330" s="170">
        <v>23730</v>
      </c>
      <c r="K330" s="170">
        <v>0</v>
      </c>
      <c r="L330" s="170">
        <v>0</v>
      </c>
      <c r="M330" s="170">
        <v>0</v>
      </c>
      <c r="O330" s="157"/>
      <c r="P330" s="19"/>
    </row>
    <row r="331" spans="1:16" x14ac:dyDescent="0.25">
      <c r="A331" s="17" t="s">
        <v>858</v>
      </c>
      <c r="B331" s="15" t="s">
        <v>859</v>
      </c>
      <c r="C331" s="15">
        <v>1</v>
      </c>
      <c r="D331" s="15">
        <v>0</v>
      </c>
      <c r="E331" s="166">
        <v>1409767</v>
      </c>
      <c r="F331" s="166">
        <v>0</v>
      </c>
      <c r="G331" s="167">
        <v>0.88300000000000001</v>
      </c>
      <c r="H331" s="168">
        <v>0</v>
      </c>
      <c r="I331" s="169">
        <v>0.76100000000000001</v>
      </c>
      <c r="J331" s="170">
        <v>0</v>
      </c>
      <c r="K331" s="170">
        <v>0</v>
      </c>
      <c r="L331" s="170">
        <v>0</v>
      </c>
      <c r="M331" s="170">
        <v>41764</v>
      </c>
      <c r="O331" s="157"/>
      <c r="P331" s="19"/>
    </row>
    <row r="332" spans="1:16" x14ac:dyDescent="0.25">
      <c r="A332" s="17" t="s">
        <v>860</v>
      </c>
      <c r="B332" s="15" t="s">
        <v>861</v>
      </c>
      <c r="C332" s="15">
        <v>1</v>
      </c>
      <c r="D332" s="15">
        <v>0</v>
      </c>
      <c r="E332" s="166">
        <v>565439</v>
      </c>
      <c r="F332" s="166">
        <v>0</v>
      </c>
      <c r="G332" s="167">
        <v>0.9</v>
      </c>
      <c r="H332" s="168">
        <v>0</v>
      </c>
      <c r="I332" s="169">
        <v>0.71899999999999997</v>
      </c>
      <c r="J332" s="170">
        <v>0</v>
      </c>
      <c r="K332" s="170">
        <v>0</v>
      </c>
      <c r="L332" s="170">
        <v>0</v>
      </c>
      <c r="M332" s="170">
        <v>0</v>
      </c>
      <c r="O332" s="157"/>
      <c r="P332" s="19"/>
    </row>
    <row r="333" spans="1:16" x14ac:dyDescent="0.25">
      <c r="A333" s="17" t="s">
        <v>862</v>
      </c>
      <c r="B333" s="15" t="s">
        <v>863</v>
      </c>
      <c r="C333" s="15">
        <v>1</v>
      </c>
      <c r="D333" s="15">
        <v>0</v>
      </c>
      <c r="E333" s="166">
        <v>1249083</v>
      </c>
      <c r="F333" s="166">
        <v>0</v>
      </c>
      <c r="G333" s="167">
        <v>0.745</v>
      </c>
      <c r="H333" s="168">
        <v>0</v>
      </c>
      <c r="I333" s="169">
        <v>0.72499999999999998</v>
      </c>
      <c r="J333" s="170">
        <v>0</v>
      </c>
      <c r="K333" s="170">
        <v>0</v>
      </c>
      <c r="L333" s="170">
        <v>0</v>
      </c>
      <c r="M333" s="170">
        <v>21750</v>
      </c>
      <c r="O333" s="157"/>
      <c r="P333" s="19"/>
    </row>
    <row r="334" spans="1:16" x14ac:dyDescent="0.25">
      <c r="A334" s="17" t="s">
        <v>864</v>
      </c>
      <c r="B334" s="15" t="s">
        <v>865</v>
      </c>
      <c r="C334" s="15">
        <v>1</v>
      </c>
      <c r="D334" s="15">
        <v>0</v>
      </c>
      <c r="E334" s="166">
        <v>2279230</v>
      </c>
      <c r="F334" s="166">
        <v>0</v>
      </c>
      <c r="G334" s="167">
        <v>0.78600000000000003</v>
      </c>
      <c r="H334" s="168">
        <v>0</v>
      </c>
      <c r="I334" s="169">
        <v>0.749</v>
      </c>
      <c r="J334" s="170">
        <v>0</v>
      </c>
      <c r="K334" s="170">
        <v>0</v>
      </c>
      <c r="L334" s="170">
        <v>0</v>
      </c>
      <c r="M334" s="170">
        <v>0</v>
      </c>
      <c r="O334" s="157"/>
      <c r="P334" s="19"/>
    </row>
    <row r="335" spans="1:16" x14ac:dyDescent="0.25">
      <c r="A335" s="17" t="s">
        <v>866</v>
      </c>
      <c r="B335" s="15" t="s">
        <v>867</v>
      </c>
      <c r="C335" s="15">
        <v>1</v>
      </c>
      <c r="D335" s="15">
        <v>0</v>
      </c>
      <c r="E335" s="166">
        <v>5037852</v>
      </c>
      <c r="F335" s="166">
        <v>0</v>
      </c>
      <c r="G335" s="167">
        <v>0.9</v>
      </c>
      <c r="H335" s="168">
        <v>18000</v>
      </c>
      <c r="I335" s="169">
        <v>0.83699999999999997</v>
      </c>
      <c r="J335" s="170">
        <v>0</v>
      </c>
      <c r="K335" s="170">
        <v>0</v>
      </c>
      <c r="L335" s="170">
        <v>0</v>
      </c>
      <c r="M335" s="170">
        <v>0</v>
      </c>
      <c r="O335" s="157"/>
      <c r="P335" s="19"/>
    </row>
    <row r="336" spans="1:16" x14ac:dyDescent="0.25">
      <c r="A336" s="17" t="s">
        <v>868</v>
      </c>
      <c r="B336" s="15" t="s">
        <v>869</v>
      </c>
      <c r="C336" s="15">
        <v>1</v>
      </c>
      <c r="D336" s="15">
        <v>0</v>
      </c>
      <c r="E336" s="166">
        <v>1882303</v>
      </c>
      <c r="F336" s="166">
        <v>0</v>
      </c>
      <c r="G336" s="167">
        <v>0.75700000000000001</v>
      </c>
      <c r="H336" s="168">
        <v>0</v>
      </c>
      <c r="I336" s="169">
        <v>0.72</v>
      </c>
      <c r="J336" s="170">
        <v>0</v>
      </c>
      <c r="K336" s="170">
        <v>0</v>
      </c>
      <c r="L336" s="170">
        <v>0</v>
      </c>
      <c r="M336" s="170">
        <v>18720</v>
      </c>
      <c r="O336" s="157"/>
      <c r="P336" s="19"/>
    </row>
    <row r="337" spans="1:16" x14ac:dyDescent="0.25">
      <c r="A337" s="17" t="s">
        <v>870</v>
      </c>
      <c r="B337" s="15" t="s">
        <v>871</v>
      </c>
      <c r="C337" s="15">
        <v>1</v>
      </c>
      <c r="D337" s="15">
        <v>0</v>
      </c>
      <c r="E337" s="166">
        <v>923786</v>
      </c>
      <c r="F337" s="166">
        <v>0</v>
      </c>
      <c r="G337" s="167">
        <v>0.751</v>
      </c>
      <c r="H337" s="168">
        <v>0</v>
      </c>
      <c r="I337" s="169">
        <v>0.71299999999999997</v>
      </c>
      <c r="J337" s="170">
        <v>0</v>
      </c>
      <c r="K337" s="170">
        <v>0</v>
      </c>
      <c r="L337" s="170">
        <v>0</v>
      </c>
      <c r="M337" s="170">
        <v>0</v>
      </c>
      <c r="O337" s="157"/>
      <c r="P337" s="19"/>
    </row>
    <row r="338" spans="1:16" x14ac:dyDescent="0.25">
      <c r="A338" s="17" t="s">
        <v>872</v>
      </c>
      <c r="B338" s="15" t="s">
        <v>873</v>
      </c>
      <c r="C338" s="15">
        <v>1</v>
      </c>
      <c r="D338" s="15">
        <v>0</v>
      </c>
      <c r="E338" s="166">
        <v>514174</v>
      </c>
      <c r="F338" s="166">
        <v>0</v>
      </c>
      <c r="G338" s="167">
        <v>0.72699999999999998</v>
      </c>
      <c r="H338" s="168">
        <v>0</v>
      </c>
      <c r="I338" s="169">
        <v>0.68600000000000005</v>
      </c>
      <c r="J338" s="170">
        <v>0</v>
      </c>
      <c r="K338" s="170">
        <v>0</v>
      </c>
      <c r="L338" s="170">
        <v>0</v>
      </c>
      <c r="M338" s="170">
        <v>0</v>
      </c>
      <c r="O338" s="157"/>
      <c r="P338" s="19"/>
    </row>
    <row r="339" spans="1:16" x14ac:dyDescent="0.25">
      <c r="A339" s="17" t="s">
        <v>874</v>
      </c>
      <c r="B339" s="15" t="s">
        <v>875</v>
      </c>
      <c r="C339" s="15">
        <v>1</v>
      </c>
      <c r="D339" s="15">
        <v>0</v>
      </c>
      <c r="E339" s="166">
        <v>1732170</v>
      </c>
      <c r="F339" s="166">
        <v>0</v>
      </c>
      <c r="G339" s="167">
        <v>0.89500000000000002</v>
      </c>
      <c r="H339" s="168">
        <v>5000</v>
      </c>
      <c r="I339" s="169">
        <v>0.77700000000000002</v>
      </c>
      <c r="J339" s="170">
        <v>0</v>
      </c>
      <c r="K339" s="170">
        <v>0</v>
      </c>
      <c r="L339" s="170">
        <v>0</v>
      </c>
      <c r="M339" s="170">
        <v>0</v>
      </c>
      <c r="O339" s="157"/>
      <c r="P339" s="19"/>
    </row>
    <row r="340" spans="1:16" x14ac:dyDescent="0.25">
      <c r="A340" s="17" t="s">
        <v>876</v>
      </c>
      <c r="B340" s="15" t="s">
        <v>877</v>
      </c>
      <c r="C340" s="15">
        <v>1</v>
      </c>
      <c r="D340" s="15">
        <v>0</v>
      </c>
      <c r="E340" s="166">
        <v>771435</v>
      </c>
      <c r="F340" s="166">
        <v>0</v>
      </c>
      <c r="G340" s="167">
        <v>0.81100000000000005</v>
      </c>
      <c r="H340" s="168">
        <v>0</v>
      </c>
      <c r="I340" s="169">
        <v>0.73499999999999999</v>
      </c>
      <c r="J340" s="170">
        <v>0</v>
      </c>
      <c r="K340" s="170">
        <v>0</v>
      </c>
      <c r="L340" s="170">
        <v>0</v>
      </c>
      <c r="M340" s="170">
        <v>0</v>
      </c>
      <c r="O340" s="157"/>
      <c r="P340" s="19"/>
    </row>
    <row r="341" spans="1:16" x14ac:dyDescent="0.25">
      <c r="A341" s="17" t="s">
        <v>878</v>
      </c>
      <c r="B341" s="15" t="s">
        <v>879</v>
      </c>
      <c r="C341" s="15">
        <v>1</v>
      </c>
      <c r="D341" s="15">
        <v>0</v>
      </c>
      <c r="E341" s="166">
        <v>6071477</v>
      </c>
      <c r="F341" s="166">
        <v>0</v>
      </c>
      <c r="G341" s="167">
        <v>0.9</v>
      </c>
      <c r="H341" s="168">
        <v>0</v>
      </c>
      <c r="I341" s="169">
        <v>0.86499999999999999</v>
      </c>
      <c r="J341" s="170">
        <v>0</v>
      </c>
      <c r="K341" s="170">
        <v>0</v>
      </c>
      <c r="L341" s="170">
        <v>0</v>
      </c>
      <c r="M341" s="170">
        <v>0</v>
      </c>
      <c r="O341" s="157"/>
      <c r="P341" s="19"/>
    </row>
    <row r="342" spans="1:16" x14ac:dyDescent="0.25">
      <c r="A342" s="17" t="s">
        <v>880</v>
      </c>
      <c r="B342" s="15" t="s">
        <v>881</v>
      </c>
      <c r="C342" s="15">
        <v>1</v>
      </c>
      <c r="D342" s="15">
        <v>0</v>
      </c>
      <c r="E342" s="166">
        <v>1841089</v>
      </c>
      <c r="F342" s="166">
        <v>19667</v>
      </c>
      <c r="G342" s="167">
        <v>0.9</v>
      </c>
      <c r="H342" s="168">
        <v>0</v>
      </c>
      <c r="I342" s="169">
        <v>0.79600000000000004</v>
      </c>
      <c r="J342" s="170">
        <v>0</v>
      </c>
      <c r="K342" s="170">
        <v>0</v>
      </c>
      <c r="L342" s="170">
        <v>0</v>
      </c>
      <c r="M342" s="170">
        <v>0</v>
      </c>
      <c r="O342" s="157"/>
      <c r="P342" s="19"/>
    </row>
    <row r="343" spans="1:16" x14ac:dyDescent="0.25">
      <c r="A343" s="17" t="s">
        <v>882</v>
      </c>
      <c r="B343" s="15" t="s">
        <v>883</v>
      </c>
      <c r="C343" s="15">
        <v>1</v>
      </c>
      <c r="D343" s="15">
        <v>0</v>
      </c>
      <c r="E343" s="166">
        <v>1989548</v>
      </c>
      <c r="F343" s="166">
        <v>0</v>
      </c>
      <c r="G343" s="167">
        <v>0.9</v>
      </c>
      <c r="H343" s="168">
        <v>0</v>
      </c>
      <c r="I343" s="169">
        <v>0.77800000000000002</v>
      </c>
      <c r="J343" s="170">
        <v>30730</v>
      </c>
      <c r="K343" s="170">
        <v>0</v>
      </c>
      <c r="L343" s="170">
        <v>0</v>
      </c>
      <c r="M343" s="170">
        <v>0</v>
      </c>
      <c r="O343" s="157"/>
      <c r="P343" s="19"/>
    </row>
    <row r="344" spans="1:16" x14ac:dyDescent="0.25">
      <c r="A344" s="17" t="s">
        <v>884</v>
      </c>
      <c r="B344" s="15" t="s">
        <v>885</v>
      </c>
      <c r="C344" s="15">
        <v>1</v>
      </c>
      <c r="D344" s="15">
        <v>0</v>
      </c>
      <c r="E344" s="166">
        <v>1706880</v>
      </c>
      <c r="F344" s="166">
        <v>0</v>
      </c>
      <c r="G344" s="167">
        <v>0.80500000000000005</v>
      </c>
      <c r="H344" s="168">
        <v>0</v>
      </c>
      <c r="I344" s="169">
        <v>0.73499999999999999</v>
      </c>
      <c r="J344" s="170">
        <v>20040</v>
      </c>
      <c r="K344" s="170">
        <v>0</v>
      </c>
      <c r="L344" s="170">
        <v>0</v>
      </c>
      <c r="M344" s="170">
        <v>36750</v>
      </c>
      <c r="O344" s="157"/>
      <c r="P344" s="19"/>
    </row>
    <row r="345" spans="1:16" x14ac:dyDescent="0.25">
      <c r="A345" s="17" t="s">
        <v>886</v>
      </c>
      <c r="B345" s="15" t="s">
        <v>887</v>
      </c>
      <c r="C345" s="15">
        <v>1</v>
      </c>
      <c r="D345" s="15">
        <v>0</v>
      </c>
      <c r="E345" s="166">
        <v>15891261</v>
      </c>
      <c r="F345" s="166">
        <v>0</v>
      </c>
      <c r="G345" s="167">
        <v>0.9</v>
      </c>
      <c r="H345" s="168">
        <v>0</v>
      </c>
      <c r="I345" s="169">
        <v>0.93899999999999995</v>
      </c>
      <c r="J345" s="170">
        <v>0</v>
      </c>
      <c r="K345" s="170">
        <v>0</v>
      </c>
      <c r="L345" s="170">
        <v>0</v>
      </c>
      <c r="M345" s="170">
        <v>114896</v>
      </c>
      <c r="O345" s="157"/>
      <c r="P345" s="19"/>
    </row>
    <row r="346" spans="1:16" x14ac:dyDescent="0.25">
      <c r="A346" s="17" t="s">
        <v>888</v>
      </c>
      <c r="B346" s="15" t="s">
        <v>889</v>
      </c>
      <c r="C346" s="15">
        <v>1</v>
      </c>
      <c r="D346" s="15">
        <v>0</v>
      </c>
      <c r="E346" s="166">
        <v>1349472</v>
      </c>
      <c r="F346" s="166">
        <v>0</v>
      </c>
      <c r="G346" s="167">
        <v>0.80700000000000005</v>
      </c>
      <c r="H346" s="168">
        <v>0</v>
      </c>
      <c r="I346" s="169">
        <v>0.75</v>
      </c>
      <c r="J346" s="170">
        <v>0</v>
      </c>
      <c r="K346" s="170">
        <v>0</v>
      </c>
      <c r="L346" s="170">
        <v>0</v>
      </c>
      <c r="M346" s="170">
        <v>0</v>
      </c>
      <c r="O346" s="157"/>
      <c r="P346" s="19"/>
    </row>
    <row r="347" spans="1:16" x14ac:dyDescent="0.25">
      <c r="A347" s="17" t="s">
        <v>890</v>
      </c>
      <c r="B347" s="15" t="s">
        <v>891</v>
      </c>
      <c r="C347" s="15">
        <v>1</v>
      </c>
      <c r="D347" s="15">
        <v>0</v>
      </c>
      <c r="E347" s="166">
        <v>649069</v>
      </c>
      <c r="F347" s="166">
        <v>0</v>
      </c>
      <c r="G347" s="167">
        <v>0.74399999999999999</v>
      </c>
      <c r="H347" s="168">
        <v>4000</v>
      </c>
      <c r="I347" s="169">
        <v>0.70499999999999996</v>
      </c>
      <c r="J347" s="170">
        <v>8070</v>
      </c>
      <c r="K347" s="170">
        <v>0</v>
      </c>
      <c r="L347" s="170">
        <v>0</v>
      </c>
      <c r="M347" s="170">
        <v>26448</v>
      </c>
      <c r="O347" s="157"/>
      <c r="P347" s="19"/>
    </row>
    <row r="348" spans="1:16" x14ac:dyDescent="0.25">
      <c r="A348" s="17" t="s">
        <v>892</v>
      </c>
      <c r="B348" s="15" t="s">
        <v>893</v>
      </c>
      <c r="C348" s="15">
        <v>1</v>
      </c>
      <c r="D348" s="15">
        <v>0</v>
      </c>
      <c r="E348" s="166">
        <v>6700642</v>
      </c>
      <c r="F348" s="166">
        <v>0</v>
      </c>
      <c r="G348" s="167">
        <v>0.78</v>
      </c>
      <c r="H348" s="168">
        <v>0</v>
      </c>
      <c r="I348" s="169">
        <v>0.74399999999999999</v>
      </c>
      <c r="J348" s="170">
        <v>29540</v>
      </c>
      <c r="K348" s="170">
        <v>0</v>
      </c>
      <c r="L348" s="170">
        <v>0</v>
      </c>
      <c r="M348" s="170">
        <v>0</v>
      </c>
      <c r="O348" s="157"/>
      <c r="P348" s="19"/>
    </row>
    <row r="349" spans="1:16" x14ac:dyDescent="0.25">
      <c r="A349" s="17" t="s">
        <v>894</v>
      </c>
      <c r="B349" s="15" t="s">
        <v>895</v>
      </c>
      <c r="C349" s="15">
        <v>1</v>
      </c>
      <c r="D349" s="15">
        <v>0</v>
      </c>
      <c r="E349" s="166">
        <v>3203129</v>
      </c>
      <c r="F349" s="166">
        <v>0</v>
      </c>
      <c r="G349" s="167">
        <v>0.78900000000000003</v>
      </c>
      <c r="H349" s="168">
        <v>28000</v>
      </c>
      <c r="I349" s="169">
        <v>0.755</v>
      </c>
      <c r="J349" s="170">
        <v>29925</v>
      </c>
      <c r="K349" s="170">
        <v>0</v>
      </c>
      <c r="L349" s="170">
        <v>0</v>
      </c>
      <c r="M349" s="170">
        <v>0</v>
      </c>
      <c r="O349" s="157"/>
      <c r="P349" s="19"/>
    </row>
    <row r="350" spans="1:16" x14ac:dyDescent="0.25">
      <c r="A350" s="17" t="s">
        <v>896</v>
      </c>
      <c r="B350" s="15" t="s">
        <v>897</v>
      </c>
      <c r="C350" s="15">
        <v>1</v>
      </c>
      <c r="D350" s="15">
        <v>0</v>
      </c>
      <c r="E350" s="166">
        <v>3165128</v>
      </c>
      <c r="F350" s="166">
        <v>0</v>
      </c>
      <c r="G350" s="167">
        <v>0.78100000000000003</v>
      </c>
      <c r="H350" s="168">
        <v>12000</v>
      </c>
      <c r="I350" s="169">
        <v>0.747</v>
      </c>
      <c r="J350" s="170">
        <v>29645</v>
      </c>
      <c r="K350" s="170">
        <v>0</v>
      </c>
      <c r="L350" s="170">
        <v>0</v>
      </c>
      <c r="M350" s="170">
        <v>220365</v>
      </c>
      <c r="O350" s="157"/>
      <c r="P350" s="19"/>
    </row>
    <row r="351" spans="1:16" x14ac:dyDescent="0.25">
      <c r="A351" s="17" t="s">
        <v>898</v>
      </c>
      <c r="B351" s="15" t="s">
        <v>899</v>
      </c>
      <c r="C351" s="15">
        <v>1</v>
      </c>
      <c r="D351" s="15">
        <v>0</v>
      </c>
      <c r="E351" s="166">
        <v>4483251</v>
      </c>
      <c r="F351" s="166">
        <v>0</v>
      </c>
      <c r="G351" s="167">
        <v>0.747</v>
      </c>
      <c r="H351" s="168">
        <v>144</v>
      </c>
      <c r="I351" s="169">
        <v>0.67600000000000005</v>
      </c>
      <c r="J351" s="170">
        <v>23280</v>
      </c>
      <c r="K351" s="170">
        <v>0</v>
      </c>
      <c r="L351" s="170">
        <v>0</v>
      </c>
      <c r="M351" s="170">
        <v>41912</v>
      </c>
      <c r="O351" s="157"/>
      <c r="P351" s="19"/>
    </row>
    <row r="352" spans="1:16" x14ac:dyDescent="0.25">
      <c r="A352" s="17" t="s">
        <v>900</v>
      </c>
      <c r="B352" s="15" t="s">
        <v>901</v>
      </c>
      <c r="C352" s="15">
        <v>1</v>
      </c>
      <c r="D352" s="15">
        <v>0</v>
      </c>
      <c r="E352" s="166">
        <v>4153323</v>
      </c>
      <c r="F352" s="166">
        <v>0</v>
      </c>
      <c r="G352" s="167">
        <v>0.7</v>
      </c>
      <c r="H352" s="168">
        <v>0</v>
      </c>
      <c r="I352" s="169">
        <v>0.65600000000000003</v>
      </c>
      <c r="J352" s="170">
        <v>26460</v>
      </c>
      <c r="K352" s="170">
        <v>0</v>
      </c>
      <c r="L352" s="170">
        <v>0</v>
      </c>
      <c r="M352" s="170">
        <v>0</v>
      </c>
      <c r="O352" s="157"/>
      <c r="P352" s="19"/>
    </row>
    <row r="353" spans="1:16" x14ac:dyDescent="0.25">
      <c r="A353" s="17" t="s">
        <v>902</v>
      </c>
      <c r="B353" s="15" t="s">
        <v>903</v>
      </c>
      <c r="C353" s="15">
        <v>1</v>
      </c>
      <c r="D353" s="15">
        <v>0</v>
      </c>
      <c r="E353" s="166">
        <v>2502423</v>
      </c>
      <c r="F353" s="166">
        <v>0</v>
      </c>
      <c r="G353" s="167">
        <v>0.83399999999999996</v>
      </c>
      <c r="H353" s="168">
        <v>10366</v>
      </c>
      <c r="I353" s="169">
        <v>0.748</v>
      </c>
      <c r="J353" s="170">
        <v>29680</v>
      </c>
      <c r="K353" s="170">
        <v>0</v>
      </c>
      <c r="L353" s="170">
        <v>0</v>
      </c>
      <c r="M353" s="170">
        <v>0</v>
      </c>
      <c r="O353" s="157"/>
      <c r="P353" s="19"/>
    </row>
    <row r="354" spans="1:16" x14ac:dyDescent="0.25">
      <c r="A354" s="17" t="s">
        <v>904</v>
      </c>
      <c r="B354" s="15" t="s">
        <v>905</v>
      </c>
      <c r="C354" s="15">
        <v>1</v>
      </c>
      <c r="D354" s="15">
        <v>0</v>
      </c>
      <c r="E354" s="166">
        <v>857263</v>
      </c>
      <c r="F354" s="166">
        <v>0</v>
      </c>
      <c r="G354" s="167">
        <v>0.79300000000000004</v>
      </c>
      <c r="H354" s="168">
        <v>5000</v>
      </c>
      <c r="I354" s="169">
        <v>0.71199999999999997</v>
      </c>
      <c r="J354" s="170">
        <v>28420</v>
      </c>
      <c r="K354" s="170">
        <v>0</v>
      </c>
      <c r="L354" s="170">
        <v>0</v>
      </c>
      <c r="M354" s="170">
        <v>0</v>
      </c>
      <c r="O354" s="157"/>
      <c r="P354" s="19"/>
    </row>
    <row r="355" spans="1:16" x14ac:dyDescent="0.25">
      <c r="A355" s="17" t="s">
        <v>906</v>
      </c>
      <c r="B355" s="15" t="s">
        <v>907</v>
      </c>
      <c r="C355" s="15">
        <v>1</v>
      </c>
      <c r="D355" s="15">
        <v>0</v>
      </c>
      <c r="E355" s="166">
        <v>4711999</v>
      </c>
      <c r="F355" s="166">
        <v>0</v>
      </c>
      <c r="G355" s="167">
        <v>0.79400000000000004</v>
      </c>
      <c r="H355" s="168">
        <v>7700</v>
      </c>
      <c r="I355" s="169">
        <v>0.76100000000000001</v>
      </c>
      <c r="J355" s="170">
        <v>2719</v>
      </c>
      <c r="K355" s="170">
        <v>58880</v>
      </c>
      <c r="L355" s="170">
        <v>0</v>
      </c>
      <c r="M355" s="170">
        <v>7610</v>
      </c>
      <c r="O355" s="157"/>
      <c r="P355" s="19"/>
    </row>
    <row r="356" spans="1:16" x14ac:dyDescent="0.25">
      <c r="A356" s="17" t="s">
        <v>908</v>
      </c>
      <c r="B356" s="15" t="s">
        <v>909</v>
      </c>
      <c r="C356" s="15">
        <v>1</v>
      </c>
      <c r="D356" s="15">
        <v>0</v>
      </c>
      <c r="E356" s="166">
        <v>4269258</v>
      </c>
      <c r="F356" s="166">
        <v>0</v>
      </c>
      <c r="G356" s="167">
        <v>0.9</v>
      </c>
      <c r="H356" s="168">
        <v>0</v>
      </c>
      <c r="I356" s="169">
        <v>0.76500000000000001</v>
      </c>
      <c r="J356" s="170">
        <v>0</v>
      </c>
      <c r="K356" s="170">
        <v>0</v>
      </c>
      <c r="L356" s="170">
        <v>0</v>
      </c>
      <c r="M356" s="170">
        <v>0</v>
      </c>
      <c r="O356" s="157"/>
      <c r="P356" s="19"/>
    </row>
    <row r="357" spans="1:16" x14ac:dyDescent="0.25">
      <c r="A357" s="17" t="s">
        <v>910</v>
      </c>
      <c r="B357" s="15" t="s">
        <v>911</v>
      </c>
      <c r="C357" s="15">
        <v>1</v>
      </c>
      <c r="D357" s="15">
        <v>0</v>
      </c>
      <c r="E357" s="166">
        <v>1884040</v>
      </c>
      <c r="F357" s="166">
        <v>0</v>
      </c>
      <c r="G357" s="167">
        <v>0.81399999999999995</v>
      </c>
      <c r="H357" s="168">
        <v>1200</v>
      </c>
      <c r="I357" s="169">
        <v>0.76900000000000002</v>
      </c>
      <c r="J357" s="170">
        <v>30415</v>
      </c>
      <c r="K357" s="170">
        <v>0</v>
      </c>
      <c r="L357" s="170">
        <v>0</v>
      </c>
      <c r="M357" s="170">
        <v>0</v>
      </c>
      <c r="O357" s="157"/>
      <c r="P357" s="19"/>
    </row>
    <row r="358" spans="1:16" x14ac:dyDescent="0.25">
      <c r="A358" s="17" t="s">
        <v>912</v>
      </c>
      <c r="B358" s="15" t="s">
        <v>913</v>
      </c>
      <c r="C358" s="15">
        <v>1</v>
      </c>
      <c r="D358" s="15">
        <v>0</v>
      </c>
      <c r="E358" s="166">
        <v>5528389</v>
      </c>
      <c r="F358" s="166">
        <v>0</v>
      </c>
      <c r="G358" s="167">
        <v>0.78900000000000003</v>
      </c>
      <c r="H358" s="168">
        <v>0</v>
      </c>
      <c r="I358" s="169">
        <v>0.755</v>
      </c>
      <c r="J358" s="170">
        <v>42714</v>
      </c>
      <c r="K358" s="170">
        <v>0</v>
      </c>
      <c r="L358" s="170">
        <v>0</v>
      </c>
      <c r="M358" s="170">
        <v>0</v>
      </c>
      <c r="O358" s="157"/>
      <c r="P358" s="19"/>
    </row>
    <row r="359" spans="1:16" x14ac:dyDescent="0.25">
      <c r="A359" s="17" t="s">
        <v>914</v>
      </c>
      <c r="B359" s="15" t="s">
        <v>915</v>
      </c>
      <c r="C359" s="15">
        <v>1</v>
      </c>
      <c r="D359" s="15">
        <v>0</v>
      </c>
      <c r="E359" s="166">
        <v>4483446</v>
      </c>
      <c r="F359" s="166">
        <v>0</v>
      </c>
      <c r="G359" s="167">
        <v>0.746</v>
      </c>
      <c r="H359" s="168">
        <v>20000</v>
      </c>
      <c r="I359" s="169">
        <v>0.70699999999999996</v>
      </c>
      <c r="J359" s="170">
        <v>28245</v>
      </c>
      <c r="K359" s="170">
        <v>0</v>
      </c>
      <c r="L359" s="170">
        <v>0</v>
      </c>
      <c r="M359" s="170">
        <v>0</v>
      </c>
      <c r="O359" s="157"/>
      <c r="P359" s="19"/>
    </row>
    <row r="360" spans="1:16" x14ac:dyDescent="0.25">
      <c r="A360" s="17" t="s">
        <v>916</v>
      </c>
      <c r="B360" s="15" t="s">
        <v>917</v>
      </c>
      <c r="C360" s="15">
        <v>1</v>
      </c>
      <c r="D360" s="15">
        <v>0</v>
      </c>
      <c r="E360" s="166">
        <v>2185114</v>
      </c>
      <c r="F360" s="166">
        <v>0</v>
      </c>
      <c r="G360" s="167">
        <v>0.71699999999999997</v>
      </c>
      <c r="H360" s="168">
        <v>0</v>
      </c>
      <c r="I360" s="169">
        <v>0.67500000000000004</v>
      </c>
      <c r="J360" s="170">
        <v>27125</v>
      </c>
      <c r="K360" s="170">
        <v>0</v>
      </c>
      <c r="L360" s="170">
        <v>0</v>
      </c>
      <c r="M360" s="170">
        <v>67500</v>
      </c>
      <c r="O360" s="157"/>
      <c r="P360" s="19"/>
    </row>
    <row r="361" spans="1:16" x14ac:dyDescent="0.25">
      <c r="A361" s="17" t="s">
        <v>918</v>
      </c>
      <c r="B361" s="15" t="s">
        <v>919</v>
      </c>
      <c r="C361" s="15">
        <v>1</v>
      </c>
      <c r="D361" s="15">
        <v>0</v>
      </c>
      <c r="E361" s="166">
        <v>2691981</v>
      </c>
      <c r="F361" s="166">
        <v>0</v>
      </c>
      <c r="G361" s="167">
        <v>0.76600000000000001</v>
      </c>
      <c r="H361" s="168">
        <v>162</v>
      </c>
      <c r="I361" s="169">
        <v>0.73</v>
      </c>
      <c r="J361" s="170">
        <v>29050</v>
      </c>
      <c r="K361" s="170">
        <v>0</v>
      </c>
      <c r="L361" s="170">
        <v>0</v>
      </c>
      <c r="M361" s="170">
        <v>0</v>
      </c>
      <c r="O361" s="157"/>
      <c r="P361" s="19"/>
    </row>
    <row r="362" spans="1:16" x14ac:dyDescent="0.25">
      <c r="A362" s="17" t="s">
        <v>920</v>
      </c>
      <c r="B362" s="15" t="s">
        <v>921</v>
      </c>
      <c r="C362" s="15">
        <v>1</v>
      </c>
      <c r="D362" s="15">
        <v>0</v>
      </c>
      <c r="E362" s="166">
        <v>8182387</v>
      </c>
      <c r="F362" s="166">
        <v>0</v>
      </c>
      <c r="G362" s="167">
        <v>0.78</v>
      </c>
      <c r="H362" s="168">
        <v>30000</v>
      </c>
      <c r="I362" s="169">
        <v>0.745</v>
      </c>
      <c r="J362" s="170">
        <v>29575</v>
      </c>
      <c r="K362" s="170">
        <v>0</v>
      </c>
      <c r="L362" s="170">
        <v>0</v>
      </c>
      <c r="M362" s="170">
        <v>119200</v>
      </c>
      <c r="O362" s="157"/>
      <c r="P362" s="19"/>
    </row>
    <row r="363" spans="1:16" x14ac:dyDescent="0.25">
      <c r="A363" s="17" t="s">
        <v>922</v>
      </c>
      <c r="B363" s="15" t="s">
        <v>923</v>
      </c>
      <c r="C363" s="15">
        <v>1</v>
      </c>
      <c r="D363" s="15">
        <v>0</v>
      </c>
      <c r="E363" s="166">
        <v>989768</v>
      </c>
      <c r="F363" s="166">
        <v>0</v>
      </c>
      <c r="G363" s="167">
        <v>0.9</v>
      </c>
      <c r="H363" s="168">
        <v>0</v>
      </c>
      <c r="I363" s="169">
        <v>0.84399999999999997</v>
      </c>
      <c r="J363" s="170">
        <v>31885</v>
      </c>
      <c r="K363" s="170">
        <v>0</v>
      </c>
      <c r="L363" s="170">
        <v>0</v>
      </c>
      <c r="M363" s="170">
        <v>16711</v>
      </c>
      <c r="O363" s="157"/>
      <c r="P363" s="19"/>
    </row>
    <row r="364" spans="1:16" x14ac:dyDescent="0.25">
      <c r="A364" s="17" t="s">
        <v>924</v>
      </c>
      <c r="B364" s="15" t="s">
        <v>925</v>
      </c>
      <c r="C364" s="15">
        <v>1</v>
      </c>
      <c r="D364" s="15">
        <v>0</v>
      </c>
      <c r="E364" s="166">
        <v>3642903</v>
      </c>
      <c r="F364" s="166">
        <v>0</v>
      </c>
      <c r="G364" s="167">
        <v>0.19800000000000001</v>
      </c>
      <c r="H364" s="168">
        <v>0</v>
      </c>
      <c r="I364" s="169">
        <v>0.52900000000000003</v>
      </c>
      <c r="J364" s="170">
        <v>6370</v>
      </c>
      <c r="K364" s="170">
        <v>0</v>
      </c>
      <c r="L364" s="170">
        <v>0</v>
      </c>
      <c r="M364" s="170">
        <v>0</v>
      </c>
      <c r="O364" s="157"/>
      <c r="P364" s="19"/>
    </row>
    <row r="365" spans="1:16" x14ac:dyDescent="0.25">
      <c r="A365" s="17" t="s">
        <v>926</v>
      </c>
      <c r="B365" s="15" t="s">
        <v>927</v>
      </c>
      <c r="C365" s="15">
        <v>1</v>
      </c>
      <c r="D365" s="15">
        <v>1</v>
      </c>
      <c r="E365" s="166">
        <v>34774600</v>
      </c>
      <c r="F365" s="166">
        <v>0</v>
      </c>
      <c r="G365" s="167">
        <v>0.9</v>
      </c>
      <c r="H365" s="168">
        <v>250000</v>
      </c>
      <c r="I365" s="169">
        <v>0.91</v>
      </c>
      <c r="J365" s="170">
        <v>33845</v>
      </c>
      <c r="K365" s="170">
        <v>0</v>
      </c>
      <c r="L365" s="170">
        <v>0</v>
      </c>
      <c r="M365" s="170">
        <v>0</v>
      </c>
      <c r="O365" s="157"/>
      <c r="P365" s="19"/>
    </row>
    <row r="366" spans="1:16" x14ac:dyDescent="0.25">
      <c r="A366" s="17" t="s">
        <v>928</v>
      </c>
      <c r="B366" s="15" t="s">
        <v>929</v>
      </c>
      <c r="C366" s="15">
        <v>1</v>
      </c>
      <c r="D366" s="15">
        <v>0</v>
      </c>
      <c r="E366" s="166">
        <v>1602019</v>
      </c>
      <c r="F366" s="166">
        <v>0</v>
      </c>
      <c r="G366" s="167">
        <v>0.73799999999999999</v>
      </c>
      <c r="H366" s="168">
        <v>80</v>
      </c>
      <c r="I366" s="169">
        <v>0.65900000000000003</v>
      </c>
      <c r="J366" s="170">
        <v>0</v>
      </c>
      <c r="K366" s="170">
        <v>0</v>
      </c>
      <c r="L366" s="170">
        <v>0</v>
      </c>
      <c r="M366" s="170">
        <v>0</v>
      </c>
      <c r="O366" s="157"/>
      <c r="P366" s="19"/>
    </row>
    <row r="367" spans="1:16" x14ac:dyDescent="0.25">
      <c r="A367" s="17" t="s">
        <v>930</v>
      </c>
      <c r="B367" s="15" t="s">
        <v>931</v>
      </c>
      <c r="C367" s="15">
        <v>1</v>
      </c>
      <c r="D367" s="15">
        <v>0</v>
      </c>
      <c r="E367" s="166">
        <v>5710578</v>
      </c>
      <c r="F367" s="166">
        <v>0</v>
      </c>
      <c r="G367" s="167">
        <v>0.66100000000000003</v>
      </c>
      <c r="H367" s="168">
        <v>20000</v>
      </c>
      <c r="I367" s="169">
        <v>0.63200000000000001</v>
      </c>
      <c r="J367" s="170">
        <v>0</v>
      </c>
      <c r="K367" s="170">
        <v>0</v>
      </c>
      <c r="L367" s="170">
        <v>0</v>
      </c>
      <c r="M367" s="170">
        <v>0</v>
      </c>
      <c r="O367" s="157"/>
      <c r="P367" s="19"/>
    </row>
    <row r="368" spans="1:16" x14ac:dyDescent="0.25">
      <c r="A368" s="17" t="s">
        <v>932</v>
      </c>
      <c r="B368" s="15" t="s">
        <v>933</v>
      </c>
      <c r="C368" s="15">
        <v>1</v>
      </c>
      <c r="D368" s="15">
        <v>0</v>
      </c>
      <c r="E368" s="166">
        <v>1708449</v>
      </c>
      <c r="F368" s="166">
        <v>0</v>
      </c>
      <c r="G368" s="167">
        <v>0.74199999999999999</v>
      </c>
      <c r="H368" s="168">
        <v>6000</v>
      </c>
      <c r="I368" s="169">
        <v>0.66800000000000004</v>
      </c>
      <c r="J368" s="170">
        <v>19968</v>
      </c>
      <c r="K368" s="170">
        <v>0</v>
      </c>
      <c r="L368" s="170">
        <v>0</v>
      </c>
      <c r="M368" s="170">
        <v>0</v>
      </c>
      <c r="O368" s="157"/>
      <c r="P368" s="19"/>
    </row>
    <row r="369" spans="1:16" x14ac:dyDescent="0.25">
      <c r="A369" s="17" t="s">
        <v>934</v>
      </c>
      <c r="B369" s="15" t="s">
        <v>935</v>
      </c>
      <c r="C369" s="15">
        <v>1</v>
      </c>
      <c r="D369" s="15">
        <v>0</v>
      </c>
      <c r="E369" s="166">
        <v>4280388</v>
      </c>
      <c r="F369" s="166">
        <v>55958</v>
      </c>
      <c r="G369" s="167">
        <v>0.9</v>
      </c>
      <c r="H369" s="168">
        <v>0</v>
      </c>
      <c r="I369" s="169">
        <v>0.78900000000000003</v>
      </c>
      <c r="J369" s="170">
        <v>29820</v>
      </c>
      <c r="K369" s="170">
        <v>0</v>
      </c>
      <c r="L369" s="170">
        <v>0</v>
      </c>
      <c r="M369" s="170">
        <v>0</v>
      </c>
      <c r="O369" s="157"/>
      <c r="P369" s="19"/>
    </row>
    <row r="370" spans="1:16" x14ac:dyDescent="0.25">
      <c r="A370" s="17" t="s">
        <v>936</v>
      </c>
      <c r="B370" s="15" t="s">
        <v>937</v>
      </c>
      <c r="C370" s="15">
        <v>1</v>
      </c>
      <c r="D370" s="15">
        <v>0</v>
      </c>
      <c r="E370" s="166">
        <v>2445537</v>
      </c>
      <c r="F370" s="166">
        <v>0</v>
      </c>
      <c r="G370" s="167">
        <v>0.61499999999999999</v>
      </c>
      <c r="H370" s="168">
        <v>0</v>
      </c>
      <c r="I370" s="169">
        <v>0.61799999999999999</v>
      </c>
      <c r="J370" s="170">
        <v>20195</v>
      </c>
      <c r="K370" s="170">
        <v>0</v>
      </c>
      <c r="L370" s="170">
        <v>0</v>
      </c>
      <c r="M370" s="170">
        <v>0</v>
      </c>
      <c r="O370" s="157"/>
      <c r="P370" s="19"/>
    </row>
    <row r="371" spans="1:16" x14ac:dyDescent="0.25">
      <c r="A371" s="17" t="s">
        <v>938</v>
      </c>
      <c r="B371" s="15" t="s">
        <v>939</v>
      </c>
      <c r="C371" s="15">
        <v>1</v>
      </c>
      <c r="D371" s="15">
        <v>0</v>
      </c>
      <c r="E371" s="166">
        <v>2110895</v>
      </c>
      <c r="F371" s="166">
        <v>0</v>
      </c>
      <c r="G371" s="167">
        <v>0.9</v>
      </c>
      <c r="H371" s="168">
        <v>0</v>
      </c>
      <c r="I371" s="169">
        <v>0.78900000000000003</v>
      </c>
      <c r="J371" s="170">
        <v>31115</v>
      </c>
      <c r="K371" s="170">
        <v>0</v>
      </c>
      <c r="L371" s="170">
        <v>0</v>
      </c>
      <c r="M371" s="170">
        <v>0</v>
      </c>
      <c r="O371" s="157"/>
      <c r="P371" s="19"/>
    </row>
    <row r="372" spans="1:16" x14ac:dyDescent="0.25">
      <c r="A372" s="17" t="s">
        <v>940</v>
      </c>
      <c r="B372" s="15" t="s">
        <v>941</v>
      </c>
      <c r="C372" s="15">
        <v>1</v>
      </c>
      <c r="D372" s="15">
        <v>0</v>
      </c>
      <c r="E372" s="166">
        <v>1480664</v>
      </c>
      <c r="F372" s="166">
        <v>0</v>
      </c>
      <c r="G372" s="167">
        <v>0.51300000000000001</v>
      </c>
      <c r="H372" s="168">
        <v>5000</v>
      </c>
      <c r="I372" s="169">
        <v>0.53700000000000003</v>
      </c>
      <c r="J372" s="170">
        <v>4408</v>
      </c>
      <c r="K372" s="170">
        <v>0</v>
      </c>
      <c r="L372" s="170">
        <v>0</v>
      </c>
      <c r="M372" s="170">
        <v>0</v>
      </c>
      <c r="O372" s="157"/>
      <c r="P372" s="19"/>
    </row>
    <row r="373" spans="1:16" x14ac:dyDescent="0.25">
      <c r="A373" s="17" t="s">
        <v>942</v>
      </c>
      <c r="B373" s="15" t="s">
        <v>943</v>
      </c>
      <c r="C373" s="15">
        <v>1</v>
      </c>
      <c r="D373" s="15">
        <v>0</v>
      </c>
      <c r="E373" s="166">
        <v>3495411</v>
      </c>
      <c r="F373" s="166">
        <v>34620</v>
      </c>
      <c r="G373" s="167">
        <v>0.9</v>
      </c>
      <c r="H373" s="168">
        <v>0</v>
      </c>
      <c r="I373" s="169">
        <v>0.77600000000000002</v>
      </c>
      <c r="J373" s="170">
        <v>0</v>
      </c>
      <c r="K373" s="170">
        <v>0</v>
      </c>
      <c r="L373" s="170">
        <v>0</v>
      </c>
      <c r="M373" s="170">
        <v>0</v>
      </c>
      <c r="O373" s="157"/>
      <c r="P373" s="19"/>
    </row>
    <row r="374" spans="1:16" x14ac:dyDescent="0.25">
      <c r="A374" s="17" t="s">
        <v>944</v>
      </c>
      <c r="B374" s="15" t="s">
        <v>945</v>
      </c>
      <c r="C374" s="15">
        <v>1</v>
      </c>
      <c r="D374" s="15">
        <v>0</v>
      </c>
      <c r="E374" s="166">
        <v>385004</v>
      </c>
      <c r="F374" s="166">
        <v>0</v>
      </c>
      <c r="G374" s="167">
        <v>0.505</v>
      </c>
      <c r="H374" s="168">
        <v>5000</v>
      </c>
      <c r="I374" s="169">
        <v>0.54300000000000004</v>
      </c>
      <c r="J374" s="170">
        <v>6344</v>
      </c>
      <c r="K374" s="170">
        <v>0</v>
      </c>
      <c r="L374" s="170">
        <v>0</v>
      </c>
      <c r="M374" s="170">
        <v>3530</v>
      </c>
      <c r="O374" s="157"/>
      <c r="P374" s="19"/>
    </row>
    <row r="375" spans="1:16" x14ac:dyDescent="0.25">
      <c r="A375" s="17" t="s">
        <v>946</v>
      </c>
      <c r="B375" s="15" t="s">
        <v>947</v>
      </c>
      <c r="C375" s="15">
        <v>1</v>
      </c>
      <c r="D375" s="15">
        <v>0</v>
      </c>
      <c r="E375" s="166">
        <v>4536616</v>
      </c>
      <c r="F375" s="166">
        <v>0</v>
      </c>
      <c r="G375" s="167">
        <v>0.69599999999999995</v>
      </c>
      <c r="H375" s="168">
        <v>0</v>
      </c>
      <c r="I375" s="169">
        <v>0.65200000000000002</v>
      </c>
      <c r="J375" s="170">
        <v>0</v>
      </c>
      <c r="K375" s="170">
        <v>0</v>
      </c>
      <c r="L375" s="170">
        <v>0</v>
      </c>
      <c r="M375" s="170">
        <v>0</v>
      </c>
      <c r="O375" s="157"/>
      <c r="P375" s="19"/>
    </row>
    <row r="376" spans="1:16" x14ac:dyDescent="0.25">
      <c r="A376" s="17" t="s">
        <v>948</v>
      </c>
      <c r="B376" s="15" t="s">
        <v>949</v>
      </c>
      <c r="C376" s="15">
        <v>1</v>
      </c>
      <c r="D376" s="15">
        <v>0</v>
      </c>
      <c r="E376" s="166">
        <v>3772666</v>
      </c>
      <c r="F376" s="166">
        <v>0</v>
      </c>
      <c r="G376" s="167">
        <v>0.71699999999999997</v>
      </c>
      <c r="H376" s="168">
        <v>0</v>
      </c>
      <c r="I376" s="169">
        <v>0.65400000000000003</v>
      </c>
      <c r="J376" s="170">
        <v>26390</v>
      </c>
      <c r="K376" s="170">
        <v>0</v>
      </c>
      <c r="L376" s="170">
        <v>0</v>
      </c>
      <c r="M376" s="170">
        <v>0</v>
      </c>
      <c r="O376" s="157"/>
      <c r="P376" s="19"/>
    </row>
    <row r="377" spans="1:16" x14ac:dyDescent="0.25">
      <c r="A377" s="17" t="s">
        <v>950</v>
      </c>
      <c r="B377" s="15" t="s">
        <v>951</v>
      </c>
      <c r="C377" s="15">
        <v>1</v>
      </c>
      <c r="D377" s="15">
        <v>0</v>
      </c>
      <c r="E377" s="166">
        <v>1333644</v>
      </c>
      <c r="F377" s="166">
        <v>0</v>
      </c>
      <c r="G377" s="167">
        <v>0.621</v>
      </c>
      <c r="H377" s="168">
        <v>0</v>
      </c>
      <c r="I377" s="169">
        <v>0.55600000000000005</v>
      </c>
      <c r="J377" s="170">
        <v>0</v>
      </c>
      <c r="K377" s="170">
        <v>67576</v>
      </c>
      <c r="L377" s="170">
        <v>33788</v>
      </c>
      <c r="M377" s="170">
        <v>0</v>
      </c>
      <c r="O377" s="157"/>
      <c r="P377" s="19"/>
    </row>
    <row r="378" spans="1:16" x14ac:dyDescent="0.25">
      <c r="A378" s="17" t="s">
        <v>952</v>
      </c>
      <c r="B378" s="15" t="s">
        <v>953</v>
      </c>
      <c r="C378" s="15">
        <v>1</v>
      </c>
      <c r="D378" s="15">
        <v>0</v>
      </c>
      <c r="E378" s="166">
        <v>2292343</v>
      </c>
      <c r="F378" s="166">
        <v>0</v>
      </c>
      <c r="G378" s="167">
        <v>0.69099999999999995</v>
      </c>
      <c r="H378" s="168">
        <v>8100</v>
      </c>
      <c r="I378" s="169">
        <v>0.64600000000000002</v>
      </c>
      <c r="J378" s="170">
        <v>19396</v>
      </c>
      <c r="K378" s="170">
        <v>0</v>
      </c>
      <c r="L378" s="170">
        <v>0</v>
      </c>
      <c r="M378" s="170">
        <v>0</v>
      </c>
      <c r="O378" s="157"/>
      <c r="P378" s="19"/>
    </row>
    <row r="379" spans="1:16" x14ac:dyDescent="0.25">
      <c r="A379" s="17" t="s">
        <v>954</v>
      </c>
      <c r="B379" s="15" t="s">
        <v>955</v>
      </c>
      <c r="C379" s="15">
        <v>1</v>
      </c>
      <c r="D379" s="15">
        <v>0</v>
      </c>
      <c r="E379" s="166">
        <v>1990753</v>
      </c>
      <c r="F379" s="166">
        <v>0</v>
      </c>
      <c r="G379" s="167">
        <v>0.746</v>
      </c>
      <c r="H379" s="168">
        <v>1000</v>
      </c>
      <c r="I379" s="169">
        <v>0.68700000000000006</v>
      </c>
      <c r="J379" s="170">
        <v>27545</v>
      </c>
      <c r="K379" s="170">
        <v>0</v>
      </c>
      <c r="L379" s="170">
        <v>0</v>
      </c>
      <c r="M379" s="170">
        <v>0</v>
      </c>
      <c r="O379" s="157"/>
      <c r="P379" s="19"/>
    </row>
    <row r="380" spans="1:16" x14ac:dyDescent="0.25">
      <c r="A380" s="17" t="s">
        <v>956</v>
      </c>
      <c r="B380" s="15" t="s">
        <v>957</v>
      </c>
      <c r="C380" s="15">
        <v>1</v>
      </c>
      <c r="D380" s="15">
        <v>0</v>
      </c>
      <c r="E380" s="166">
        <v>1857482</v>
      </c>
      <c r="F380" s="166">
        <v>0</v>
      </c>
      <c r="G380" s="167">
        <v>0.61899999999999999</v>
      </c>
      <c r="H380" s="168">
        <v>1305</v>
      </c>
      <c r="I380" s="169">
        <v>0.56699999999999995</v>
      </c>
      <c r="J380" s="170">
        <v>0</v>
      </c>
      <c r="K380" s="170">
        <v>0</v>
      </c>
      <c r="L380" s="170">
        <v>0</v>
      </c>
      <c r="M380" s="170">
        <v>0</v>
      </c>
      <c r="O380" s="157"/>
      <c r="P380" s="19"/>
    </row>
    <row r="381" spans="1:16" x14ac:dyDescent="0.25">
      <c r="A381" s="17" t="s">
        <v>958</v>
      </c>
      <c r="B381" s="15" t="s">
        <v>959</v>
      </c>
      <c r="C381" s="15">
        <v>1</v>
      </c>
      <c r="D381" s="15">
        <v>0</v>
      </c>
      <c r="E381" s="166">
        <v>1133259</v>
      </c>
      <c r="F381" s="166">
        <v>0</v>
      </c>
      <c r="G381" s="167">
        <v>0.86099999999999999</v>
      </c>
      <c r="H381" s="168">
        <v>0</v>
      </c>
      <c r="I381" s="169">
        <v>0.71099999999999997</v>
      </c>
      <c r="J381" s="170">
        <v>0</v>
      </c>
      <c r="K381" s="170">
        <v>0</v>
      </c>
      <c r="L381" s="170">
        <v>0</v>
      </c>
      <c r="M381" s="170">
        <v>0</v>
      </c>
      <c r="O381" s="157"/>
      <c r="P381" s="19"/>
    </row>
    <row r="382" spans="1:16" x14ac:dyDescent="0.25">
      <c r="A382" s="17" t="s">
        <v>960</v>
      </c>
      <c r="B382" s="15" t="s">
        <v>961</v>
      </c>
      <c r="C382" s="15">
        <v>1</v>
      </c>
      <c r="D382" s="15">
        <v>0</v>
      </c>
      <c r="E382" s="166">
        <v>10274820</v>
      </c>
      <c r="F382" s="166">
        <v>0</v>
      </c>
      <c r="G382" s="167">
        <v>0.9</v>
      </c>
      <c r="H382" s="168">
        <v>0</v>
      </c>
      <c r="I382" s="169">
        <v>0.79500000000000004</v>
      </c>
      <c r="J382" s="170">
        <v>0</v>
      </c>
      <c r="K382" s="170">
        <v>0</v>
      </c>
      <c r="L382" s="170">
        <v>0</v>
      </c>
      <c r="M382" s="170">
        <v>0</v>
      </c>
      <c r="O382" s="157"/>
      <c r="P382" s="19"/>
    </row>
    <row r="383" spans="1:16" x14ac:dyDescent="0.25">
      <c r="A383" s="17" t="s">
        <v>962</v>
      </c>
      <c r="B383" s="15" t="s">
        <v>963</v>
      </c>
      <c r="C383" s="15">
        <v>1</v>
      </c>
      <c r="D383" s="15">
        <v>0</v>
      </c>
      <c r="E383" s="166">
        <v>1853289</v>
      </c>
      <c r="F383" s="166">
        <v>367874</v>
      </c>
      <c r="G383" s="167">
        <v>0.76100000000000001</v>
      </c>
      <c r="H383" s="168">
        <v>0</v>
      </c>
      <c r="I383" s="169">
        <v>0.67100000000000004</v>
      </c>
      <c r="J383" s="170">
        <v>0</v>
      </c>
      <c r="K383" s="170">
        <v>0</v>
      </c>
      <c r="L383" s="170">
        <v>0</v>
      </c>
      <c r="M383" s="170">
        <v>0</v>
      </c>
      <c r="O383" s="157"/>
      <c r="P383" s="19"/>
    </row>
    <row r="384" spans="1:16" x14ac:dyDescent="0.25">
      <c r="A384" s="17" t="s">
        <v>964</v>
      </c>
      <c r="B384" s="15" t="s">
        <v>965</v>
      </c>
      <c r="C384" s="15">
        <v>1</v>
      </c>
      <c r="D384" s="15">
        <v>0</v>
      </c>
      <c r="E384" s="166">
        <v>3001351</v>
      </c>
      <c r="F384" s="166">
        <v>482273</v>
      </c>
      <c r="G384" s="167">
        <v>0.71099999999999997</v>
      </c>
      <c r="H384" s="168">
        <v>2000</v>
      </c>
      <c r="I384" s="169">
        <v>0.60799999999999998</v>
      </c>
      <c r="J384" s="170">
        <v>0</v>
      </c>
      <c r="K384" s="170">
        <v>0</v>
      </c>
      <c r="L384" s="170">
        <v>0</v>
      </c>
      <c r="M384" s="170">
        <v>0</v>
      </c>
      <c r="O384" s="157"/>
      <c r="P384" s="19"/>
    </row>
    <row r="385" spans="1:16" x14ac:dyDescent="0.25">
      <c r="A385" s="17" t="s">
        <v>966</v>
      </c>
      <c r="B385" s="15" t="s">
        <v>967</v>
      </c>
      <c r="C385" s="15">
        <v>1</v>
      </c>
      <c r="D385" s="15">
        <v>1</v>
      </c>
      <c r="E385" s="166">
        <v>0</v>
      </c>
      <c r="F385" s="166">
        <v>0</v>
      </c>
      <c r="G385" s="167">
        <v>0.9</v>
      </c>
      <c r="H385" s="168">
        <v>0</v>
      </c>
      <c r="I385" s="169">
        <v>0</v>
      </c>
      <c r="J385" s="170">
        <v>0</v>
      </c>
      <c r="K385" s="170">
        <v>0</v>
      </c>
      <c r="L385" s="170">
        <v>0</v>
      </c>
      <c r="M385" s="170">
        <v>0</v>
      </c>
      <c r="O385" s="157"/>
      <c r="P385" s="19"/>
    </row>
    <row r="386" spans="1:16" x14ac:dyDescent="0.25">
      <c r="A386" s="17" t="s">
        <v>968</v>
      </c>
      <c r="B386" s="15" t="s">
        <v>969</v>
      </c>
      <c r="C386" s="15">
        <v>1</v>
      </c>
      <c r="D386" s="15">
        <v>0</v>
      </c>
      <c r="E386" s="166">
        <v>2435066</v>
      </c>
      <c r="F386" s="166">
        <v>0</v>
      </c>
      <c r="G386" s="167">
        <v>0.69</v>
      </c>
      <c r="H386" s="168">
        <v>254</v>
      </c>
      <c r="I386" s="169">
        <v>0.627</v>
      </c>
      <c r="J386" s="170">
        <v>0</v>
      </c>
      <c r="K386" s="170">
        <v>0</v>
      </c>
      <c r="L386" s="170">
        <v>0</v>
      </c>
      <c r="M386" s="170">
        <v>0</v>
      </c>
      <c r="O386" s="157"/>
      <c r="P386" s="19"/>
    </row>
    <row r="387" spans="1:16" x14ac:dyDescent="0.25">
      <c r="A387" s="17" t="s">
        <v>970</v>
      </c>
      <c r="B387" s="15" t="s">
        <v>971</v>
      </c>
      <c r="C387" s="15">
        <v>0</v>
      </c>
      <c r="D387" s="15">
        <v>0</v>
      </c>
      <c r="E387" s="166">
        <v>6319094</v>
      </c>
      <c r="F387" s="166">
        <v>0</v>
      </c>
      <c r="G387" s="171">
        <v>0.9</v>
      </c>
      <c r="H387" s="168">
        <v>0</v>
      </c>
      <c r="I387" s="168">
        <v>0.78300000000000003</v>
      </c>
      <c r="J387" s="170">
        <v>29610</v>
      </c>
      <c r="K387" s="170">
        <v>0</v>
      </c>
      <c r="L387" s="170">
        <v>0</v>
      </c>
      <c r="M387" s="170">
        <v>88465</v>
      </c>
      <c r="O387" s="157"/>
      <c r="P387" s="19"/>
    </row>
    <row r="388" spans="1:16" x14ac:dyDescent="0.25">
      <c r="A388" s="17" t="s">
        <v>972</v>
      </c>
      <c r="B388" s="15" t="s">
        <v>973</v>
      </c>
      <c r="C388" s="15">
        <v>1</v>
      </c>
      <c r="D388" s="15">
        <v>0</v>
      </c>
      <c r="E388" s="166">
        <v>2670781</v>
      </c>
      <c r="F388" s="166">
        <v>0</v>
      </c>
      <c r="G388" s="167">
        <v>0.9</v>
      </c>
      <c r="H388" s="168">
        <v>0</v>
      </c>
      <c r="I388" s="169">
        <v>0.77700000000000002</v>
      </c>
      <c r="J388" s="170">
        <v>1680</v>
      </c>
      <c r="K388" s="170">
        <v>0</v>
      </c>
      <c r="L388" s="170">
        <v>0</v>
      </c>
      <c r="M388" s="170">
        <v>36519</v>
      </c>
      <c r="O388" s="157"/>
      <c r="P388" s="19"/>
    </row>
    <row r="389" spans="1:16" x14ac:dyDescent="0.25">
      <c r="A389" s="17" t="s">
        <v>974</v>
      </c>
      <c r="B389" s="15" t="s">
        <v>975</v>
      </c>
      <c r="C389" s="15">
        <v>1</v>
      </c>
      <c r="D389" s="15">
        <v>0</v>
      </c>
      <c r="E389" s="166">
        <v>12119</v>
      </c>
      <c r="F389" s="166">
        <v>0</v>
      </c>
      <c r="G389" s="167">
        <v>6.5000000000000002E-2</v>
      </c>
      <c r="H389" s="168">
        <v>0</v>
      </c>
      <c r="I389" s="169">
        <v>0</v>
      </c>
      <c r="J389" s="170">
        <v>0</v>
      </c>
      <c r="K389" s="170">
        <v>0</v>
      </c>
      <c r="L389" s="170">
        <v>0</v>
      </c>
      <c r="M389" s="170">
        <v>0</v>
      </c>
      <c r="O389" s="157"/>
      <c r="P389" s="19"/>
    </row>
    <row r="390" spans="1:16" x14ac:dyDescent="0.25">
      <c r="A390" s="17" t="s">
        <v>976</v>
      </c>
      <c r="B390" s="15" t="s">
        <v>977</v>
      </c>
      <c r="C390" s="15">
        <v>1</v>
      </c>
      <c r="D390" s="15">
        <v>0</v>
      </c>
      <c r="E390" s="166">
        <v>2511923</v>
      </c>
      <c r="F390" s="166">
        <v>0</v>
      </c>
      <c r="G390" s="167">
        <v>0.61199999999999999</v>
      </c>
      <c r="H390" s="168">
        <v>0</v>
      </c>
      <c r="I390" s="169">
        <v>0.55800000000000005</v>
      </c>
      <c r="J390" s="170">
        <v>0</v>
      </c>
      <c r="K390" s="170">
        <v>0</v>
      </c>
      <c r="L390" s="170">
        <v>0</v>
      </c>
      <c r="M390" s="170">
        <v>0</v>
      </c>
      <c r="O390" s="157"/>
      <c r="P390" s="19"/>
    </row>
    <row r="391" spans="1:16" x14ac:dyDescent="0.25">
      <c r="A391" s="17" t="s">
        <v>978</v>
      </c>
      <c r="B391" s="15" t="s">
        <v>979</v>
      </c>
      <c r="C391" s="15">
        <v>1</v>
      </c>
      <c r="D391" s="15">
        <v>0</v>
      </c>
      <c r="E391" s="166">
        <v>541793</v>
      </c>
      <c r="F391" s="166">
        <v>0</v>
      </c>
      <c r="G391" s="167">
        <v>0.51500000000000001</v>
      </c>
      <c r="H391" s="168">
        <v>2175</v>
      </c>
      <c r="I391" s="169">
        <v>0.44800000000000001</v>
      </c>
      <c r="J391" s="170">
        <v>2239</v>
      </c>
      <c r="K391" s="170">
        <v>43028</v>
      </c>
      <c r="L391" s="170">
        <v>16277</v>
      </c>
      <c r="M391" s="170">
        <v>0</v>
      </c>
      <c r="O391" s="157"/>
      <c r="P391" s="19"/>
    </row>
    <row r="392" spans="1:16" x14ac:dyDescent="0.25">
      <c r="A392" s="17" t="s">
        <v>980</v>
      </c>
      <c r="B392" s="15" t="s">
        <v>981</v>
      </c>
      <c r="C392" s="15">
        <v>1</v>
      </c>
      <c r="D392" s="15">
        <v>0</v>
      </c>
      <c r="E392" s="166">
        <v>975324</v>
      </c>
      <c r="F392" s="166">
        <v>0</v>
      </c>
      <c r="G392" s="167">
        <v>0.6</v>
      </c>
      <c r="H392" s="168">
        <v>0</v>
      </c>
      <c r="I392" s="169">
        <v>0.54600000000000004</v>
      </c>
      <c r="J392" s="170">
        <v>22610</v>
      </c>
      <c r="K392" s="170">
        <v>0</v>
      </c>
      <c r="L392" s="170">
        <v>0</v>
      </c>
      <c r="M392" s="170">
        <v>0</v>
      </c>
      <c r="O392" s="157"/>
      <c r="P392" s="19"/>
    </row>
    <row r="393" spans="1:16" x14ac:dyDescent="0.25">
      <c r="A393" s="17" t="s">
        <v>982</v>
      </c>
      <c r="B393" s="15" t="s">
        <v>983</v>
      </c>
      <c r="C393" s="15">
        <v>1</v>
      </c>
      <c r="D393" s="15">
        <v>0</v>
      </c>
      <c r="E393" s="166">
        <v>1161847</v>
      </c>
      <c r="F393" s="166">
        <v>0</v>
      </c>
      <c r="G393" s="167">
        <v>0.9</v>
      </c>
      <c r="H393" s="168">
        <v>0</v>
      </c>
      <c r="I393" s="169">
        <v>0.85899999999999999</v>
      </c>
      <c r="J393" s="170">
        <v>32165</v>
      </c>
      <c r="K393" s="170">
        <v>0</v>
      </c>
      <c r="L393" s="170">
        <v>0</v>
      </c>
      <c r="M393" s="170">
        <v>0</v>
      </c>
      <c r="O393" s="157"/>
      <c r="P393" s="19"/>
    </row>
    <row r="394" spans="1:16" x14ac:dyDescent="0.25">
      <c r="A394" s="17" t="s">
        <v>984</v>
      </c>
      <c r="B394" s="15" t="s">
        <v>985</v>
      </c>
      <c r="C394" s="15">
        <v>1</v>
      </c>
      <c r="D394" s="15">
        <v>0</v>
      </c>
      <c r="E394" s="166">
        <v>2481380</v>
      </c>
      <c r="F394" s="166">
        <v>0</v>
      </c>
      <c r="G394" s="167">
        <v>0.89</v>
      </c>
      <c r="H394" s="168">
        <v>0</v>
      </c>
      <c r="I394" s="169">
        <v>0.748</v>
      </c>
      <c r="J394" s="170">
        <v>0</v>
      </c>
      <c r="K394" s="170">
        <v>0</v>
      </c>
      <c r="L394" s="170">
        <v>0</v>
      </c>
      <c r="M394" s="170">
        <v>0</v>
      </c>
      <c r="O394" s="157"/>
      <c r="P394" s="19"/>
    </row>
    <row r="395" spans="1:16" x14ac:dyDescent="0.25">
      <c r="A395" s="17" t="s">
        <v>986</v>
      </c>
      <c r="B395" s="15" t="s">
        <v>987</v>
      </c>
      <c r="C395" s="15">
        <v>1</v>
      </c>
      <c r="D395" s="15">
        <v>0</v>
      </c>
      <c r="E395" s="166">
        <v>2529225</v>
      </c>
      <c r="F395" s="166">
        <v>0</v>
      </c>
      <c r="G395" s="167">
        <v>0.9</v>
      </c>
      <c r="H395" s="168">
        <v>0</v>
      </c>
      <c r="I395" s="169">
        <v>0.81</v>
      </c>
      <c r="J395" s="170">
        <v>31850</v>
      </c>
      <c r="K395" s="170">
        <v>0</v>
      </c>
      <c r="L395" s="170">
        <v>0</v>
      </c>
      <c r="M395" s="170">
        <v>26285</v>
      </c>
      <c r="O395" s="157"/>
      <c r="P395" s="19"/>
    </row>
    <row r="396" spans="1:16" x14ac:dyDescent="0.25">
      <c r="A396" s="17" t="s">
        <v>988</v>
      </c>
      <c r="B396" s="15" t="s">
        <v>989</v>
      </c>
      <c r="C396" s="15">
        <v>1</v>
      </c>
      <c r="D396" s="15">
        <v>0</v>
      </c>
      <c r="E396" s="166">
        <v>2626701</v>
      </c>
      <c r="F396" s="166">
        <v>0</v>
      </c>
      <c r="G396" s="167">
        <v>0.9</v>
      </c>
      <c r="H396" s="168">
        <v>3000</v>
      </c>
      <c r="I396" s="169">
        <v>0.86699999999999999</v>
      </c>
      <c r="J396" s="170">
        <v>0</v>
      </c>
      <c r="K396" s="170">
        <v>0</v>
      </c>
      <c r="L396" s="170">
        <v>0</v>
      </c>
      <c r="M396" s="170">
        <v>0</v>
      </c>
      <c r="O396" s="157"/>
      <c r="P396" s="19"/>
    </row>
    <row r="397" spans="1:16" x14ac:dyDescent="0.25">
      <c r="A397" s="17" t="s">
        <v>990</v>
      </c>
      <c r="B397" s="15" t="s">
        <v>991</v>
      </c>
      <c r="C397" s="15">
        <v>1</v>
      </c>
      <c r="D397" s="15">
        <v>0</v>
      </c>
      <c r="E397" s="166">
        <v>738081</v>
      </c>
      <c r="F397" s="166">
        <v>0</v>
      </c>
      <c r="G397" s="167">
        <v>0.9</v>
      </c>
      <c r="H397" s="168">
        <v>0</v>
      </c>
      <c r="I397" s="169">
        <v>0.748</v>
      </c>
      <c r="J397" s="170">
        <v>0</v>
      </c>
      <c r="K397" s="170">
        <v>0</v>
      </c>
      <c r="L397" s="170">
        <v>0</v>
      </c>
      <c r="M397" s="170">
        <v>0</v>
      </c>
      <c r="O397" s="157"/>
      <c r="P397" s="19"/>
    </row>
    <row r="398" spans="1:16" x14ac:dyDescent="0.25">
      <c r="A398" s="17" t="s">
        <v>992</v>
      </c>
      <c r="B398" s="15" t="s">
        <v>993</v>
      </c>
      <c r="C398" s="15">
        <v>1</v>
      </c>
      <c r="D398" s="15">
        <v>0</v>
      </c>
      <c r="E398" s="166">
        <v>2821247</v>
      </c>
      <c r="F398" s="166">
        <v>0</v>
      </c>
      <c r="G398" s="167">
        <v>0.9</v>
      </c>
      <c r="H398" s="168">
        <v>20000</v>
      </c>
      <c r="I398" s="169">
        <v>0.79500000000000004</v>
      </c>
      <c r="J398" s="170">
        <v>25710</v>
      </c>
      <c r="K398" s="170">
        <v>0</v>
      </c>
      <c r="L398" s="170">
        <v>0</v>
      </c>
      <c r="M398" s="170">
        <v>0</v>
      </c>
      <c r="O398" s="157"/>
      <c r="P398" s="19"/>
    </row>
    <row r="399" spans="1:16" x14ac:dyDescent="0.25">
      <c r="A399" s="17" t="s">
        <v>994</v>
      </c>
      <c r="B399" s="15" t="s">
        <v>995</v>
      </c>
      <c r="C399" s="15">
        <v>1</v>
      </c>
      <c r="D399" s="15">
        <v>0</v>
      </c>
      <c r="E399" s="166">
        <v>2483198</v>
      </c>
      <c r="F399" s="166">
        <v>0</v>
      </c>
      <c r="G399" s="167">
        <v>0.9</v>
      </c>
      <c r="H399" s="168">
        <v>0</v>
      </c>
      <c r="I399" s="169">
        <v>0.89200000000000002</v>
      </c>
      <c r="J399" s="170">
        <v>0</v>
      </c>
      <c r="K399" s="170">
        <v>0</v>
      </c>
      <c r="L399" s="170">
        <v>0</v>
      </c>
      <c r="M399" s="170">
        <v>0</v>
      </c>
      <c r="O399" s="157"/>
      <c r="P399" s="19"/>
    </row>
    <row r="400" spans="1:16" x14ac:dyDescent="0.25">
      <c r="A400" s="17" t="s">
        <v>996</v>
      </c>
      <c r="B400" s="15" t="s">
        <v>997</v>
      </c>
      <c r="C400" s="15">
        <v>1</v>
      </c>
      <c r="D400" s="15">
        <v>0</v>
      </c>
      <c r="E400" s="166">
        <v>4679982</v>
      </c>
      <c r="F400" s="166">
        <v>0</v>
      </c>
      <c r="G400" s="167">
        <v>0.9</v>
      </c>
      <c r="H400" s="168">
        <v>0</v>
      </c>
      <c r="I400" s="169">
        <v>0.90800000000000003</v>
      </c>
      <c r="J400" s="170">
        <v>33775</v>
      </c>
      <c r="K400" s="170">
        <v>0</v>
      </c>
      <c r="L400" s="170">
        <v>0</v>
      </c>
      <c r="M400" s="170">
        <v>136200</v>
      </c>
      <c r="O400" s="157"/>
      <c r="P400" s="19"/>
    </row>
    <row r="401" spans="1:16" x14ac:dyDescent="0.25">
      <c r="A401" s="17" t="s">
        <v>998</v>
      </c>
      <c r="B401" s="15" t="s">
        <v>999</v>
      </c>
      <c r="C401" s="15">
        <v>1</v>
      </c>
      <c r="D401" s="15">
        <v>0</v>
      </c>
      <c r="E401" s="166">
        <v>3767259</v>
      </c>
      <c r="F401" s="166">
        <v>0</v>
      </c>
      <c r="G401" s="167">
        <v>0.83699999999999997</v>
      </c>
      <c r="H401" s="168">
        <v>0</v>
      </c>
      <c r="I401" s="169">
        <v>0.76400000000000001</v>
      </c>
      <c r="J401" s="170">
        <v>0</v>
      </c>
      <c r="K401" s="170">
        <v>0</v>
      </c>
      <c r="L401" s="170">
        <v>0</v>
      </c>
      <c r="M401" s="170">
        <v>0</v>
      </c>
      <c r="O401" s="157"/>
      <c r="P401" s="19"/>
    </row>
    <row r="402" spans="1:16" x14ac:dyDescent="0.25">
      <c r="A402" s="17" t="s">
        <v>1000</v>
      </c>
      <c r="B402" s="15" t="s">
        <v>1001</v>
      </c>
      <c r="C402" s="15">
        <v>1</v>
      </c>
      <c r="D402" s="15">
        <v>0</v>
      </c>
      <c r="E402" s="166">
        <v>3143165</v>
      </c>
      <c r="F402" s="166">
        <v>0</v>
      </c>
      <c r="G402" s="167">
        <v>0.89400000000000002</v>
      </c>
      <c r="H402" s="168">
        <v>6000</v>
      </c>
      <c r="I402" s="169">
        <v>0.77700000000000002</v>
      </c>
      <c r="J402" s="170">
        <v>3216</v>
      </c>
      <c r="K402" s="170">
        <v>0</v>
      </c>
      <c r="L402" s="170">
        <v>0</v>
      </c>
      <c r="M402" s="170">
        <v>0</v>
      </c>
      <c r="O402" s="157"/>
      <c r="P402" s="19"/>
    </row>
    <row r="403" spans="1:16" x14ac:dyDescent="0.25">
      <c r="A403" s="17" t="s">
        <v>1002</v>
      </c>
      <c r="B403" s="15" t="s">
        <v>1003</v>
      </c>
      <c r="C403" s="15">
        <v>1</v>
      </c>
      <c r="D403" s="15">
        <v>0</v>
      </c>
      <c r="E403" s="166">
        <v>4019451</v>
      </c>
      <c r="F403" s="166">
        <v>0</v>
      </c>
      <c r="G403" s="167">
        <v>0.9</v>
      </c>
      <c r="H403" s="168">
        <v>100000</v>
      </c>
      <c r="I403" s="169">
        <v>0.78900000000000003</v>
      </c>
      <c r="J403" s="170">
        <v>31115</v>
      </c>
      <c r="K403" s="170">
        <v>0</v>
      </c>
      <c r="L403" s="170">
        <v>0</v>
      </c>
      <c r="M403" s="170">
        <v>0</v>
      </c>
      <c r="O403" s="157"/>
      <c r="P403" s="19"/>
    </row>
    <row r="404" spans="1:16" x14ac:dyDescent="0.25">
      <c r="A404" s="17" t="s">
        <v>1004</v>
      </c>
      <c r="B404" s="15" t="s">
        <v>1005</v>
      </c>
      <c r="C404" s="15">
        <v>1</v>
      </c>
      <c r="D404" s="15">
        <v>0</v>
      </c>
      <c r="E404" s="166">
        <v>1701290</v>
      </c>
      <c r="F404" s="166">
        <v>0</v>
      </c>
      <c r="G404" s="167">
        <v>0.9</v>
      </c>
      <c r="H404" s="168">
        <v>5000</v>
      </c>
      <c r="I404" s="169">
        <v>0.82799999999999996</v>
      </c>
      <c r="J404" s="170">
        <v>54307</v>
      </c>
      <c r="K404" s="170">
        <v>0</v>
      </c>
      <c r="L404" s="170">
        <v>0</v>
      </c>
      <c r="M404" s="170">
        <v>0</v>
      </c>
      <c r="O404" s="157"/>
      <c r="P404" s="19"/>
    </row>
    <row r="405" spans="1:16" x14ac:dyDescent="0.25">
      <c r="A405" s="17" t="s">
        <v>1006</v>
      </c>
      <c r="B405" s="15" t="s">
        <v>1007</v>
      </c>
      <c r="C405" s="15">
        <v>1</v>
      </c>
      <c r="D405" s="15">
        <v>0</v>
      </c>
      <c r="E405" s="166">
        <v>1577195</v>
      </c>
      <c r="F405" s="166">
        <v>0</v>
      </c>
      <c r="G405" s="167">
        <v>0.9</v>
      </c>
      <c r="H405" s="168">
        <v>100</v>
      </c>
      <c r="I405" s="169">
        <v>0.73199999999999998</v>
      </c>
      <c r="J405" s="170">
        <v>27720</v>
      </c>
      <c r="K405" s="170">
        <v>0</v>
      </c>
      <c r="L405" s="170">
        <v>0</v>
      </c>
      <c r="M405" s="170">
        <v>0</v>
      </c>
      <c r="O405" s="157"/>
      <c r="P405" s="19"/>
    </row>
    <row r="406" spans="1:16" x14ac:dyDescent="0.25">
      <c r="A406" s="17" t="s">
        <v>1008</v>
      </c>
      <c r="B406" s="15" t="s">
        <v>1009</v>
      </c>
      <c r="C406" s="15">
        <v>1</v>
      </c>
      <c r="D406" s="15">
        <v>0</v>
      </c>
      <c r="E406" s="166">
        <v>5571160</v>
      </c>
      <c r="F406" s="166">
        <v>0</v>
      </c>
      <c r="G406" s="167">
        <v>0.83299999999999996</v>
      </c>
      <c r="H406" s="168">
        <v>20000</v>
      </c>
      <c r="I406" s="169">
        <v>0.78300000000000003</v>
      </c>
      <c r="J406" s="170">
        <v>30905</v>
      </c>
      <c r="K406" s="170">
        <v>0</v>
      </c>
      <c r="L406" s="170">
        <v>0</v>
      </c>
      <c r="M406" s="170">
        <v>0</v>
      </c>
      <c r="O406" s="157"/>
      <c r="P406" s="19"/>
    </row>
    <row r="407" spans="1:16" x14ac:dyDescent="0.25">
      <c r="A407" s="17" t="s">
        <v>1010</v>
      </c>
      <c r="B407" s="15" t="s">
        <v>1011</v>
      </c>
      <c r="C407" s="15">
        <v>1</v>
      </c>
      <c r="D407" s="15">
        <v>0</v>
      </c>
      <c r="E407" s="166">
        <v>393009</v>
      </c>
      <c r="F407" s="166">
        <v>6021</v>
      </c>
      <c r="G407" s="167">
        <v>0.9</v>
      </c>
      <c r="H407" s="168">
        <v>1000</v>
      </c>
      <c r="I407" s="169">
        <v>0.75600000000000001</v>
      </c>
      <c r="J407" s="170">
        <v>0</v>
      </c>
      <c r="K407" s="170">
        <v>0</v>
      </c>
      <c r="L407" s="170">
        <v>0</v>
      </c>
      <c r="M407" s="170">
        <v>11528</v>
      </c>
      <c r="O407" s="157"/>
      <c r="P407" s="19"/>
    </row>
    <row r="408" spans="1:16" x14ac:dyDescent="0.25">
      <c r="A408" s="17" t="s">
        <v>1012</v>
      </c>
      <c r="B408" s="15" t="s">
        <v>1013</v>
      </c>
      <c r="C408" s="15">
        <v>1</v>
      </c>
      <c r="D408" s="15">
        <v>0</v>
      </c>
      <c r="E408" s="166">
        <v>442888</v>
      </c>
      <c r="F408" s="166">
        <v>0</v>
      </c>
      <c r="G408" s="167">
        <v>0.85299999999999998</v>
      </c>
      <c r="H408" s="168">
        <v>2000</v>
      </c>
      <c r="I408" s="169">
        <v>0.754</v>
      </c>
      <c r="J408" s="170">
        <v>0</v>
      </c>
      <c r="K408" s="170">
        <v>0</v>
      </c>
      <c r="L408" s="170">
        <v>0</v>
      </c>
      <c r="M408" s="170">
        <v>18850</v>
      </c>
      <c r="O408" s="157"/>
      <c r="P408" s="19"/>
    </row>
    <row r="409" spans="1:16" x14ac:dyDescent="0.25">
      <c r="A409" s="17" t="s">
        <v>1014</v>
      </c>
      <c r="B409" s="15" t="s">
        <v>1015</v>
      </c>
      <c r="C409" s="15">
        <v>1</v>
      </c>
      <c r="D409" s="15">
        <v>0</v>
      </c>
      <c r="E409" s="166">
        <v>1416286</v>
      </c>
      <c r="F409" s="166">
        <v>0</v>
      </c>
      <c r="G409" s="167">
        <v>0.82299999999999995</v>
      </c>
      <c r="H409" s="168">
        <v>0</v>
      </c>
      <c r="I409" s="169">
        <v>0.75700000000000001</v>
      </c>
      <c r="J409" s="170">
        <v>10851</v>
      </c>
      <c r="K409" s="170">
        <v>0</v>
      </c>
      <c r="L409" s="170">
        <v>0</v>
      </c>
      <c r="M409" s="170">
        <v>10598</v>
      </c>
      <c r="O409" s="157"/>
      <c r="P409" s="19"/>
    </row>
    <row r="410" spans="1:16" x14ac:dyDescent="0.25">
      <c r="A410" s="17" t="s">
        <v>1016</v>
      </c>
      <c r="B410" s="15" t="s">
        <v>1017</v>
      </c>
      <c r="C410" s="15">
        <v>1</v>
      </c>
      <c r="D410" s="15">
        <v>0</v>
      </c>
      <c r="E410" s="166">
        <v>793108</v>
      </c>
      <c r="F410" s="166">
        <v>0</v>
      </c>
      <c r="G410" s="167">
        <v>0.83799999999999997</v>
      </c>
      <c r="H410" s="168">
        <v>0</v>
      </c>
      <c r="I410" s="169">
        <v>0.73899999999999999</v>
      </c>
      <c r="J410" s="170">
        <v>0</v>
      </c>
      <c r="K410" s="170">
        <v>0</v>
      </c>
      <c r="L410" s="170">
        <v>0</v>
      </c>
      <c r="M410" s="170">
        <v>0</v>
      </c>
      <c r="O410" s="157"/>
      <c r="P410" s="19"/>
    </row>
    <row r="411" spans="1:16" x14ac:dyDescent="0.25">
      <c r="A411" s="17" t="s">
        <v>1018</v>
      </c>
      <c r="B411" s="15" t="s">
        <v>1019</v>
      </c>
      <c r="C411" s="15">
        <v>1</v>
      </c>
      <c r="D411" s="15">
        <v>0</v>
      </c>
      <c r="E411" s="166">
        <v>474419</v>
      </c>
      <c r="F411" s="166">
        <v>0</v>
      </c>
      <c r="G411" s="167">
        <v>0.73099999999999998</v>
      </c>
      <c r="H411" s="168">
        <v>0</v>
      </c>
      <c r="I411" s="169">
        <v>0.69</v>
      </c>
      <c r="J411" s="170">
        <v>716</v>
      </c>
      <c r="K411" s="170">
        <v>0</v>
      </c>
      <c r="L411" s="170">
        <v>0</v>
      </c>
      <c r="M411" s="170">
        <v>0</v>
      </c>
      <c r="O411" s="157"/>
      <c r="P411" s="19"/>
    </row>
    <row r="412" spans="1:16" x14ac:dyDescent="0.25">
      <c r="A412" s="17" t="s">
        <v>1020</v>
      </c>
      <c r="B412" s="15" t="s">
        <v>1021</v>
      </c>
      <c r="C412" s="15">
        <v>1</v>
      </c>
      <c r="D412" s="15">
        <v>0</v>
      </c>
      <c r="E412" s="166">
        <v>416885</v>
      </c>
      <c r="F412" s="166">
        <v>0</v>
      </c>
      <c r="G412" s="167">
        <v>0.88900000000000001</v>
      </c>
      <c r="H412" s="168">
        <v>0</v>
      </c>
      <c r="I412" s="169">
        <v>0.746</v>
      </c>
      <c r="J412" s="170">
        <v>0</v>
      </c>
      <c r="K412" s="170">
        <v>0</v>
      </c>
      <c r="L412" s="170">
        <v>0</v>
      </c>
      <c r="M412" s="170">
        <v>0</v>
      </c>
      <c r="O412" s="157"/>
      <c r="P412" s="19"/>
    </row>
    <row r="413" spans="1:16" x14ac:dyDescent="0.25">
      <c r="A413" s="17" t="s">
        <v>1022</v>
      </c>
      <c r="B413" s="15" t="s">
        <v>1023</v>
      </c>
      <c r="C413" s="15">
        <v>1</v>
      </c>
      <c r="D413" s="15">
        <v>0</v>
      </c>
      <c r="E413" s="166">
        <v>1747910</v>
      </c>
      <c r="F413" s="166">
        <v>0</v>
      </c>
      <c r="G413" s="167">
        <v>0.745</v>
      </c>
      <c r="H413" s="168">
        <v>0</v>
      </c>
      <c r="I413" s="169">
        <v>0.68400000000000005</v>
      </c>
      <c r="J413" s="170">
        <v>0</v>
      </c>
      <c r="K413" s="170">
        <v>0</v>
      </c>
      <c r="L413" s="170">
        <v>0</v>
      </c>
      <c r="M413" s="170">
        <v>0</v>
      </c>
      <c r="O413" s="157"/>
      <c r="P413" s="19"/>
    </row>
    <row r="414" spans="1:16" x14ac:dyDescent="0.25">
      <c r="A414" s="17" t="s">
        <v>1024</v>
      </c>
      <c r="B414" s="15" t="s">
        <v>1025</v>
      </c>
      <c r="C414" s="15">
        <v>1</v>
      </c>
      <c r="D414" s="15">
        <v>0</v>
      </c>
      <c r="E414" s="166">
        <v>175700</v>
      </c>
      <c r="F414" s="166">
        <v>0</v>
      </c>
      <c r="G414" s="167">
        <v>0.9</v>
      </c>
      <c r="H414" s="168">
        <v>0</v>
      </c>
      <c r="I414" s="169">
        <v>0.79100000000000004</v>
      </c>
      <c r="J414" s="170">
        <v>0</v>
      </c>
      <c r="K414" s="170">
        <v>0</v>
      </c>
      <c r="L414" s="170">
        <v>0</v>
      </c>
      <c r="M414" s="170">
        <v>0</v>
      </c>
      <c r="O414" s="157"/>
      <c r="P414" s="19"/>
    </row>
    <row r="415" spans="1:16" x14ac:dyDescent="0.25">
      <c r="A415" s="17" t="s">
        <v>1026</v>
      </c>
      <c r="B415" s="15" t="s">
        <v>1027</v>
      </c>
      <c r="C415" s="15">
        <v>1</v>
      </c>
      <c r="D415" s="15">
        <v>0</v>
      </c>
      <c r="E415" s="166">
        <v>564675</v>
      </c>
      <c r="F415" s="166">
        <v>0</v>
      </c>
      <c r="G415" s="167">
        <v>0.47299999999999998</v>
      </c>
      <c r="H415" s="168">
        <v>0</v>
      </c>
      <c r="I415" s="169">
        <v>0.61799999999999999</v>
      </c>
      <c r="J415" s="170">
        <v>0</v>
      </c>
      <c r="K415" s="170">
        <v>0</v>
      </c>
      <c r="L415" s="170">
        <v>0</v>
      </c>
      <c r="M415" s="170">
        <v>0</v>
      </c>
      <c r="O415" s="157"/>
      <c r="P415" s="19"/>
    </row>
    <row r="416" spans="1:16" x14ac:dyDescent="0.25">
      <c r="A416" s="17" t="s">
        <v>1028</v>
      </c>
      <c r="B416" s="15" t="s">
        <v>1029</v>
      </c>
      <c r="C416" s="15">
        <v>1</v>
      </c>
      <c r="D416" s="15">
        <v>0</v>
      </c>
      <c r="E416" s="166">
        <v>426529</v>
      </c>
      <c r="F416" s="166">
        <v>0</v>
      </c>
      <c r="G416" s="167">
        <v>0.755</v>
      </c>
      <c r="H416" s="168">
        <v>0</v>
      </c>
      <c r="I416" s="169">
        <v>0.72099999999999997</v>
      </c>
      <c r="J416" s="170">
        <v>24535</v>
      </c>
      <c r="K416" s="170">
        <v>0</v>
      </c>
      <c r="L416" s="170">
        <v>0</v>
      </c>
      <c r="M416" s="170">
        <v>0</v>
      </c>
      <c r="O416" s="157"/>
      <c r="P416" s="19"/>
    </row>
    <row r="417" spans="1:16" x14ac:dyDescent="0.25">
      <c r="A417" s="17" t="s">
        <v>1030</v>
      </c>
      <c r="B417" s="15" t="s">
        <v>1031</v>
      </c>
      <c r="C417" s="15">
        <v>1</v>
      </c>
      <c r="D417" s="15">
        <v>0</v>
      </c>
      <c r="E417" s="166">
        <v>555317</v>
      </c>
      <c r="F417" s="166">
        <v>60197</v>
      </c>
      <c r="G417" s="167">
        <v>0.66</v>
      </c>
      <c r="H417" s="168">
        <v>0</v>
      </c>
      <c r="I417" s="169">
        <v>0.71499999999999997</v>
      </c>
      <c r="J417" s="170">
        <v>12220</v>
      </c>
      <c r="K417" s="170">
        <v>0</v>
      </c>
      <c r="L417" s="170">
        <v>0</v>
      </c>
      <c r="M417" s="170">
        <v>17393</v>
      </c>
      <c r="O417" s="157"/>
      <c r="P417" s="19"/>
    </row>
    <row r="418" spans="1:16" x14ac:dyDescent="0.25">
      <c r="A418" s="17" t="s">
        <v>1032</v>
      </c>
      <c r="B418" s="15" t="s">
        <v>1033</v>
      </c>
      <c r="C418" s="15">
        <v>1</v>
      </c>
      <c r="D418" s="15">
        <v>0</v>
      </c>
      <c r="E418" s="166">
        <v>2106780</v>
      </c>
      <c r="F418" s="166">
        <v>0</v>
      </c>
      <c r="G418" s="167">
        <v>0.9</v>
      </c>
      <c r="H418" s="168">
        <v>0</v>
      </c>
      <c r="I418" s="169">
        <v>0.75900000000000001</v>
      </c>
      <c r="J418" s="170">
        <v>0</v>
      </c>
      <c r="K418" s="170">
        <v>0</v>
      </c>
      <c r="L418" s="170">
        <v>0</v>
      </c>
      <c r="M418" s="170">
        <v>0</v>
      </c>
      <c r="O418" s="157"/>
      <c r="P418" s="19"/>
    </row>
    <row r="419" spans="1:16" x14ac:dyDescent="0.25">
      <c r="A419" s="17" t="s">
        <v>1034</v>
      </c>
      <c r="B419" s="15" t="s">
        <v>1035</v>
      </c>
      <c r="C419" s="15">
        <v>1</v>
      </c>
      <c r="D419" s="15">
        <v>0</v>
      </c>
      <c r="E419" s="166">
        <v>1503353</v>
      </c>
      <c r="F419" s="166">
        <v>0</v>
      </c>
      <c r="G419" s="167">
        <v>0.58099999999999996</v>
      </c>
      <c r="H419" s="168">
        <v>0</v>
      </c>
      <c r="I419" s="169">
        <v>0.52400000000000002</v>
      </c>
      <c r="J419" s="170">
        <v>0</v>
      </c>
      <c r="K419" s="170">
        <v>0</v>
      </c>
      <c r="L419" s="170">
        <v>0</v>
      </c>
      <c r="M419" s="170">
        <v>15720</v>
      </c>
      <c r="O419" s="157"/>
      <c r="P419" s="19"/>
    </row>
    <row r="420" spans="1:16" x14ac:dyDescent="0.25">
      <c r="A420" s="17" t="s">
        <v>1036</v>
      </c>
      <c r="B420" s="15" t="s">
        <v>1037</v>
      </c>
      <c r="C420" s="15">
        <v>1</v>
      </c>
      <c r="D420" s="15">
        <v>0</v>
      </c>
      <c r="E420" s="166">
        <v>2885097</v>
      </c>
      <c r="F420" s="166">
        <v>0</v>
      </c>
      <c r="G420" s="167">
        <v>0.58799999999999997</v>
      </c>
      <c r="H420" s="168">
        <v>0</v>
      </c>
      <c r="I420" s="169">
        <v>0.53200000000000003</v>
      </c>
      <c r="J420" s="170">
        <v>0</v>
      </c>
      <c r="K420" s="170">
        <v>0</v>
      </c>
      <c r="L420" s="170">
        <v>0</v>
      </c>
      <c r="M420" s="170">
        <v>0</v>
      </c>
      <c r="O420" s="157"/>
      <c r="P420" s="19"/>
    </row>
    <row r="421" spans="1:16" x14ac:dyDescent="0.25">
      <c r="A421" s="17" t="s">
        <v>1038</v>
      </c>
      <c r="B421" s="15" t="s">
        <v>1039</v>
      </c>
      <c r="C421" s="15">
        <v>1</v>
      </c>
      <c r="D421" s="15">
        <v>0</v>
      </c>
      <c r="E421" s="166">
        <v>294945</v>
      </c>
      <c r="F421" s="166">
        <v>0</v>
      </c>
      <c r="G421" s="167">
        <v>0.307</v>
      </c>
      <c r="H421" s="168">
        <v>0</v>
      </c>
      <c r="I421" s="169">
        <v>0.246</v>
      </c>
      <c r="J421" s="170">
        <v>0</v>
      </c>
      <c r="K421" s="170">
        <v>0</v>
      </c>
      <c r="L421" s="170">
        <v>0</v>
      </c>
      <c r="M421" s="170">
        <v>0</v>
      </c>
      <c r="O421" s="157"/>
      <c r="P421" s="19"/>
    </row>
    <row r="422" spans="1:16" x14ac:dyDescent="0.25">
      <c r="A422" s="17" t="s">
        <v>1040</v>
      </c>
      <c r="B422" s="15" t="s">
        <v>1041</v>
      </c>
      <c r="C422" s="15">
        <v>1</v>
      </c>
      <c r="D422" s="15">
        <v>0</v>
      </c>
      <c r="E422" s="166">
        <v>77404</v>
      </c>
      <c r="F422" s="166">
        <v>0</v>
      </c>
      <c r="G422" s="167">
        <v>6.5000000000000002E-2</v>
      </c>
      <c r="H422" s="168">
        <v>350</v>
      </c>
      <c r="I422" s="169">
        <v>0</v>
      </c>
      <c r="J422" s="170">
        <v>0</v>
      </c>
      <c r="K422" s="170">
        <v>0</v>
      </c>
      <c r="L422" s="170">
        <v>0</v>
      </c>
      <c r="M422" s="170">
        <v>0</v>
      </c>
      <c r="O422" s="157"/>
      <c r="P422" s="19"/>
    </row>
    <row r="423" spans="1:16" x14ac:dyDescent="0.25">
      <c r="A423" s="17" t="s">
        <v>1042</v>
      </c>
      <c r="B423" s="15" t="s">
        <v>1043</v>
      </c>
      <c r="C423" s="15">
        <v>1</v>
      </c>
      <c r="D423" s="15">
        <v>0</v>
      </c>
      <c r="E423" s="166">
        <v>1791075</v>
      </c>
      <c r="F423" s="166">
        <v>0</v>
      </c>
      <c r="G423" s="167">
        <v>0.57699999999999996</v>
      </c>
      <c r="H423" s="168">
        <v>0</v>
      </c>
      <c r="I423" s="169">
        <v>0.52</v>
      </c>
      <c r="J423" s="170">
        <v>0</v>
      </c>
      <c r="K423" s="170">
        <v>4832</v>
      </c>
      <c r="L423" s="170">
        <v>2416</v>
      </c>
      <c r="M423" s="170">
        <v>0</v>
      </c>
      <c r="O423" s="157"/>
      <c r="P423" s="19"/>
    </row>
    <row r="424" spans="1:16" x14ac:dyDescent="0.25">
      <c r="A424" s="17" t="s">
        <v>1044</v>
      </c>
      <c r="B424" s="15" t="s">
        <v>1045</v>
      </c>
      <c r="C424" s="15">
        <v>1</v>
      </c>
      <c r="D424" s="15">
        <v>0</v>
      </c>
      <c r="E424" s="166">
        <v>2690917</v>
      </c>
      <c r="F424" s="166">
        <v>0</v>
      </c>
      <c r="G424" s="167">
        <v>0.52700000000000002</v>
      </c>
      <c r="H424" s="168">
        <v>20000</v>
      </c>
      <c r="I424" s="169">
        <v>0.46400000000000002</v>
      </c>
      <c r="J424" s="170">
        <v>18781</v>
      </c>
      <c r="K424" s="170">
        <v>0</v>
      </c>
      <c r="L424" s="170">
        <v>0</v>
      </c>
      <c r="M424" s="170">
        <v>0</v>
      </c>
      <c r="O424" s="157"/>
      <c r="P424" s="19"/>
    </row>
    <row r="425" spans="1:16" x14ac:dyDescent="0.25">
      <c r="A425" s="17" t="s">
        <v>1046</v>
      </c>
      <c r="B425" s="15" t="s">
        <v>1047</v>
      </c>
      <c r="C425" s="15">
        <v>1</v>
      </c>
      <c r="D425" s="15">
        <v>0</v>
      </c>
      <c r="E425" s="166">
        <v>1854984</v>
      </c>
      <c r="F425" s="166">
        <v>0</v>
      </c>
      <c r="G425" s="167">
        <v>0.63100000000000001</v>
      </c>
      <c r="H425" s="168">
        <v>2500</v>
      </c>
      <c r="I425" s="169">
        <v>0.65400000000000003</v>
      </c>
      <c r="J425" s="170">
        <v>0</v>
      </c>
      <c r="K425" s="170">
        <v>0</v>
      </c>
      <c r="L425" s="170">
        <v>0</v>
      </c>
      <c r="M425" s="170">
        <v>0</v>
      </c>
      <c r="O425" s="157"/>
      <c r="P425" s="19"/>
    </row>
    <row r="426" spans="1:16" x14ac:dyDescent="0.25">
      <c r="A426" s="17" t="s">
        <v>1048</v>
      </c>
      <c r="B426" s="15" t="s">
        <v>1049</v>
      </c>
      <c r="C426" s="15">
        <v>1</v>
      </c>
      <c r="D426" s="15">
        <v>0</v>
      </c>
      <c r="E426" s="166">
        <v>1630490</v>
      </c>
      <c r="F426" s="166">
        <v>0</v>
      </c>
      <c r="G426" s="167">
        <v>0.7</v>
      </c>
      <c r="H426" s="168">
        <v>2200</v>
      </c>
      <c r="I426" s="169">
        <v>0.68400000000000005</v>
      </c>
      <c r="J426" s="170">
        <v>0</v>
      </c>
      <c r="K426" s="170">
        <v>0</v>
      </c>
      <c r="L426" s="170">
        <v>0</v>
      </c>
      <c r="M426" s="170">
        <v>0</v>
      </c>
      <c r="O426" s="157"/>
      <c r="P426" s="19"/>
    </row>
    <row r="427" spans="1:16" x14ac:dyDescent="0.25">
      <c r="A427" s="17" t="s">
        <v>1050</v>
      </c>
      <c r="B427" s="15" t="s">
        <v>1051</v>
      </c>
      <c r="C427" s="15">
        <v>1</v>
      </c>
      <c r="D427" s="15">
        <v>0</v>
      </c>
      <c r="E427" s="166">
        <v>4023670</v>
      </c>
      <c r="F427" s="166">
        <v>0</v>
      </c>
      <c r="G427" s="167">
        <v>0.66800000000000004</v>
      </c>
      <c r="H427" s="168">
        <v>10000</v>
      </c>
      <c r="I427" s="169">
        <v>0.621</v>
      </c>
      <c r="J427" s="170">
        <v>0</v>
      </c>
      <c r="K427" s="170">
        <v>146816</v>
      </c>
      <c r="L427" s="170">
        <v>73408</v>
      </c>
      <c r="M427" s="170">
        <v>0</v>
      </c>
      <c r="O427" s="157"/>
      <c r="P427" s="19"/>
    </row>
    <row r="428" spans="1:16" x14ac:dyDescent="0.25">
      <c r="A428" s="17" t="s">
        <v>1052</v>
      </c>
      <c r="B428" s="15" t="s">
        <v>1053</v>
      </c>
      <c r="C428" s="15">
        <v>1</v>
      </c>
      <c r="D428" s="15">
        <v>0</v>
      </c>
      <c r="E428" s="166">
        <v>1576831</v>
      </c>
      <c r="F428" s="166">
        <v>0</v>
      </c>
      <c r="G428" s="167">
        <v>0.9</v>
      </c>
      <c r="H428" s="168">
        <v>0</v>
      </c>
      <c r="I428" s="169">
        <v>0.76</v>
      </c>
      <c r="J428" s="170">
        <v>30100</v>
      </c>
      <c r="K428" s="170">
        <v>261435</v>
      </c>
      <c r="L428" s="170">
        <v>0</v>
      </c>
      <c r="M428" s="170">
        <v>0</v>
      </c>
      <c r="O428" s="157"/>
      <c r="P428" s="19"/>
    </row>
    <row r="429" spans="1:16" x14ac:dyDescent="0.25">
      <c r="A429" s="17" t="s">
        <v>1054</v>
      </c>
      <c r="B429" s="15" t="s">
        <v>1055</v>
      </c>
      <c r="C429" s="15">
        <v>1</v>
      </c>
      <c r="D429" s="15">
        <v>0</v>
      </c>
      <c r="E429" s="166">
        <v>3352916</v>
      </c>
      <c r="F429" s="166">
        <v>0</v>
      </c>
      <c r="G429" s="167">
        <v>0.9</v>
      </c>
      <c r="H429" s="168">
        <v>1800</v>
      </c>
      <c r="I429" s="169">
        <v>0.81899999999999995</v>
      </c>
      <c r="J429" s="170">
        <v>0</v>
      </c>
      <c r="K429" s="170">
        <v>0</v>
      </c>
      <c r="L429" s="170">
        <v>0</v>
      </c>
      <c r="M429" s="170">
        <v>39517</v>
      </c>
      <c r="O429" s="157"/>
      <c r="P429" s="19"/>
    </row>
    <row r="430" spans="1:16" x14ac:dyDescent="0.25">
      <c r="A430" s="17" t="s">
        <v>1056</v>
      </c>
      <c r="B430" s="15" t="s">
        <v>1057</v>
      </c>
      <c r="C430" s="15">
        <v>1</v>
      </c>
      <c r="D430" s="15">
        <v>0</v>
      </c>
      <c r="E430" s="166">
        <v>325154</v>
      </c>
      <c r="F430" s="166">
        <v>0</v>
      </c>
      <c r="G430" s="167">
        <v>0.71099999999999997</v>
      </c>
      <c r="H430" s="168">
        <v>0</v>
      </c>
      <c r="I430" s="169">
        <v>0.66700000000000004</v>
      </c>
      <c r="J430" s="170">
        <v>0</v>
      </c>
      <c r="K430" s="170">
        <v>0</v>
      </c>
      <c r="L430" s="170">
        <v>0</v>
      </c>
      <c r="M430" s="170">
        <v>0</v>
      </c>
      <c r="O430" s="157"/>
      <c r="P430" s="19"/>
    </row>
    <row r="431" spans="1:16" x14ac:dyDescent="0.25">
      <c r="A431" s="17" t="s">
        <v>1058</v>
      </c>
      <c r="B431" s="15" t="s">
        <v>1059</v>
      </c>
      <c r="C431" s="15">
        <v>1</v>
      </c>
      <c r="D431" s="15">
        <v>0</v>
      </c>
      <c r="E431" s="166">
        <v>2233086</v>
      </c>
      <c r="F431" s="166">
        <v>0</v>
      </c>
      <c r="G431" s="167">
        <v>0.87</v>
      </c>
      <c r="H431" s="168">
        <v>0</v>
      </c>
      <c r="I431" s="169">
        <v>0.78900000000000003</v>
      </c>
      <c r="J431" s="170">
        <v>0</v>
      </c>
      <c r="K431" s="170">
        <v>0</v>
      </c>
      <c r="L431" s="170">
        <v>0</v>
      </c>
      <c r="M431" s="170">
        <v>0</v>
      </c>
      <c r="O431" s="157"/>
      <c r="P431" s="19"/>
    </row>
    <row r="432" spans="1:16" x14ac:dyDescent="0.25">
      <c r="A432" s="17" t="s">
        <v>1060</v>
      </c>
      <c r="B432" s="15" t="s">
        <v>1061</v>
      </c>
      <c r="C432" s="15">
        <v>1</v>
      </c>
      <c r="D432" s="15">
        <v>0</v>
      </c>
      <c r="E432" s="166">
        <v>1076872</v>
      </c>
      <c r="F432" s="166">
        <v>316</v>
      </c>
      <c r="G432" s="167">
        <v>0.70899999999999996</v>
      </c>
      <c r="H432" s="168">
        <v>0</v>
      </c>
      <c r="I432" s="169">
        <v>0.67900000000000005</v>
      </c>
      <c r="J432" s="170">
        <v>0</v>
      </c>
      <c r="K432" s="170">
        <v>0</v>
      </c>
      <c r="L432" s="170">
        <v>0</v>
      </c>
      <c r="M432" s="170">
        <v>0</v>
      </c>
      <c r="O432" s="157"/>
      <c r="P432" s="19"/>
    </row>
    <row r="433" spans="1:16" x14ac:dyDescent="0.25">
      <c r="A433" s="17" t="s">
        <v>1062</v>
      </c>
      <c r="B433" s="15" t="s">
        <v>1063</v>
      </c>
      <c r="C433" s="15">
        <v>1</v>
      </c>
      <c r="D433" s="15">
        <v>0</v>
      </c>
      <c r="E433" s="166">
        <v>371753</v>
      </c>
      <c r="F433" s="166">
        <v>0</v>
      </c>
      <c r="G433" s="167">
        <v>0.73699999999999999</v>
      </c>
      <c r="H433" s="168">
        <v>0</v>
      </c>
      <c r="I433" s="169">
        <v>0.71</v>
      </c>
      <c r="J433" s="170">
        <v>0</v>
      </c>
      <c r="K433" s="170">
        <v>0</v>
      </c>
      <c r="L433" s="170">
        <v>0</v>
      </c>
      <c r="M433" s="170">
        <v>10215</v>
      </c>
      <c r="O433" s="157"/>
      <c r="P433" s="19"/>
    </row>
    <row r="434" spans="1:16" x14ac:dyDescent="0.25">
      <c r="A434" s="17" t="s">
        <v>1064</v>
      </c>
      <c r="B434" s="15" t="s">
        <v>1065</v>
      </c>
      <c r="C434" s="15">
        <v>1</v>
      </c>
      <c r="D434" s="15">
        <v>0</v>
      </c>
      <c r="E434" s="166">
        <v>1870552</v>
      </c>
      <c r="F434" s="166">
        <v>0</v>
      </c>
      <c r="G434" s="167">
        <v>0.68500000000000005</v>
      </c>
      <c r="H434" s="168">
        <v>0</v>
      </c>
      <c r="I434" s="169">
        <v>0.66600000000000004</v>
      </c>
      <c r="J434" s="170">
        <v>0</v>
      </c>
      <c r="K434" s="170">
        <v>0</v>
      </c>
      <c r="L434" s="170">
        <v>0</v>
      </c>
      <c r="M434" s="170">
        <v>0</v>
      </c>
      <c r="O434" s="157"/>
      <c r="P434" s="19"/>
    </row>
    <row r="435" spans="1:16" x14ac:dyDescent="0.25">
      <c r="A435" s="17" t="s">
        <v>1066</v>
      </c>
      <c r="B435" s="15" t="s">
        <v>1067</v>
      </c>
      <c r="C435" s="15">
        <v>1</v>
      </c>
      <c r="D435" s="15">
        <v>0</v>
      </c>
      <c r="E435" s="166">
        <v>8190344</v>
      </c>
      <c r="F435" s="166">
        <v>0</v>
      </c>
      <c r="G435" s="167">
        <v>0.9</v>
      </c>
      <c r="H435" s="168">
        <v>20000</v>
      </c>
      <c r="I435" s="169">
        <v>0.80200000000000005</v>
      </c>
      <c r="J435" s="170">
        <v>30240</v>
      </c>
      <c r="K435" s="170">
        <v>0</v>
      </c>
      <c r="L435" s="170">
        <v>0</v>
      </c>
      <c r="M435" s="170">
        <v>0</v>
      </c>
      <c r="O435" s="157"/>
      <c r="P435" s="19"/>
    </row>
    <row r="436" spans="1:16" x14ac:dyDescent="0.25">
      <c r="A436" s="17" t="s">
        <v>1068</v>
      </c>
      <c r="B436" s="15" t="s">
        <v>1069</v>
      </c>
      <c r="C436" s="15">
        <v>1</v>
      </c>
      <c r="D436" s="15">
        <v>0</v>
      </c>
      <c r="E436" s="166">
        <v>1843716</v>
      </c>
      <c r="F436" s="166">
        <v>0</v>
      </c>
      <c r="G436" s="167">
        <v>0.52700000000000002</v>
      </c>
      <c r="H436" s="168">
        <v>0</v>
      </c>
      <c r="I436" s="169">
        <v>0.46400000000000002</v>
      </c>
      <c r="J436" s="170">
        <v>0</v>
      </c>
      <c r="K436" s="170">
        <v>0</v>
      </c>
      <c r="L436" s="170">
        <v>0</v>
      </c>
      <c r="M436" s="170">
        <v>0</v>
      </c>
      <c r="O436" s="157"/>
      <c r="P436" s="19"/>
    </row>
    <row r="437" spans="1:16" x14ac:dyDescent="0.25">
      <c r="A437" s="17" t="s">
        <v>1070</v>
      </c>
      <c r="B437" s="15" t="s">
        <v>1071</v>
      </c>
      <c r="C437" s="15">
        <v>1</v>
      </c>
      <c r="D437" s="15">
        <v>0</v>
      </c>
      <c r="E437" s="166">
        <v>1586804</v>
      </c>
      <c r="F437" s="166">
        <v>0</v>
      </c>
      <c r="G437" s="167">
        <v>0.57399999999999995</v>
      </c>
      <c r="H437" s="168">
        <v>0</v>
      </c>
      <c r="I437" s="169">
        <v>0.51700000000000002</v>
      </c>
      <c r="J437" s="170">
        <v>0</v>
      </c>
      <c r="K437" s="170">
        <v>0</v>
      </c>
      <c r="L437" s="170">
        <v>0</v>
      </c>
      <c r="M437" s="170">
        <v>0</v>
      </c>
      <c r="O437" s="157"/>
      <c r="P437" s="19"/>
    </row>
    <row r="438" spans="1:16" x14ac:dyDescent="0.25">
      <c r="A438" s="17" t="s">
        <v>1072</v>
      </c>
      <c r="B438" s="15" t="s">
        <v>1073</v>
      </c>
      <c r="C438" s="15">
        <v>1</v>
      </c>
      <c r="D438" s="15">
        <v>0</v>
      </c>
      <c r="E438" s="166">
        <v>3968033</v>
      </c>
      <c r="F438" s="166">
        <v>0</v>
      </c>
      <c r="G438" s="167">
        <v>0.76100000000000001</v>
      </c>
      <c r="H438" s="168">
        <v>0</v>
      </c>
      <c r="I438" s="169">
        <v>0.68600000000000005</v>
      </c>
      <c r="J438" s="170">
        <v>27510</v>
      </c>
      <c r="K438" s="170">
        <v>0</v>
      </c>
      <c r="L438" s="170">
        <v>0</v>
      </c>
      <c r="M438" s="170">
        <v>0</v>
      </c>
      <c r="O438" s="157"/>
      <c r="P438" s="19"/>
    </row>
    <row r="439" spans="1:16" x14ac:dyDescent="0.25">
      <c r="A439" s="17" t="s">
        <v>1074</v>
      </c>
      <c r="B439" s="15" t="s">
        <v>1075</v>
      </c>
      <c r="C439" s="15">
        <v>1</v>
      </c>
      <c r="D439" s="15">
        <v>0</v>
      </c>
      <c r="E439" s="166">
        <v>933572</v>
      </c>
      <c r="F439" s="166">
        <v>0</v>
      </c>
      <c r="G439" s="167">
        <v>0.35799999999999998</v>
      </c>
      <c r="H439" s="168">
        <v>0</v>
      </c>
      <c r="I439" s="169">
        <v>0.27700000000000002</v>
      </c>
      <c r="J439" s="170">
        <v>13195</v>
      </c>
      <c r="K439" s="170">
        <v>0</v>
      </c>
      <c r="L439" s="170">
        <v>0</v>
      </c>
      <c r="M439" s="170">
        <v>0</v>
      </c>
      <c r="O439" s="157"/>
      <c r="P439" s="19"/>
    </row>
    <row r="440" spans="1:16" x14ac:dyDescent="0.25">
      <c r="A440" s="17" t="s">
        <v>1076</v>
      </c>
      <c r="B440" s="15" t="s">
        <v>1077</v>
      </c>
      <c r="C440" s="15">
        <v>1</v>
      </c>
      <c r="D440" s="15">
        <v>0</v>
      </c>
      <c r="E440" s="166">
        <v>1882319</v>
      </c>
      <c r="F440" s="166">
        <v>0</v>
      </c>
      <c r="G440" s="167">
        <v>0.51100000000000001</v>
      </c>
      <c r="H440" s="168">
        <v>0</v>
      </c>
      <c r="I440" s="169">
        <v>0.44700000000000001</v>
      </c>
      <c r="J440" s="170">
        <v>19145</v>
      </c>
      <c r="K440" s="170">
        <v>0</v>
      </c>
      <c r="L440" s="170">
        <v>0</v>
      </c>
      <c r="M440" s="170">
        <v>0</v>
      </c>
      <c r="O440" s="157"/>
      <c r="P440" s="19"/>
    </row>
    <row r="441" spans="1:16" x14ac:dyDescent="0.25">
      <c r="A441" s="17" t="s">
        <v>1078</v>
      </c>
      <c r="B441" s="15" t="s">
        <v>1079</v>
      </c>
      <c r="C441" s="15">
        <v>1</v>
      </c>
      <c r="D441" s="15">
        <v>0</v>
      </c>
      <c r="E441" s="166">
        <v>1365944</v>
      </c>
      <c r="F441" s="166">
        <v>0</v>
      </c>
      <c r="G441" s="167">
        <v>0.49</v>
      </c>
      <c r="H441" s="168">
        <v>0</v>
      </c>
      <c r="I441" s="169">
        <v>0.42399999999999999</v>
      </c>
      <c r="J441" s="170">
        <v>0</v>
      </c>
      <c r="K441" s="170">
        <v>0</v>
      </c>
      <c r="L441" s="170">
        <v>0</v>
      </c>
      <c r="M441" s="170">
        <v>0</v>
      </c>
      <c r="O441" s="157"/>
      <c r="P441" s="19"/>
    </row>
    <row r="442" spans="1:16" x14ac:dyDescent="0.25">
      <c r="A442" s="17" t="s">
        <v>1080</v>
      </c>
      <c r="B442" s="15" t="s">
        <v>1081</v>
      </c>
      <c r="C442" s="15">
        <v>1</v>
      </c>
      <c r="D442" s="15">
        <v>0</v>
      </c>
      <c r="E442" s="166">
        <v>703937</v>
      </c>
      <c r="F442" s="166">
        <v>0</v>
      </c>
      <c r="G442" s="167">
        <v>0.57999999999999996</v>
      </c>
      <c r="H442" s="168">
        <v>0</v>
      </c>
      <c r="I442" s="169">
        <v>0.40899999999999997</v>
      </c>
      <c r="J442" s="170">
        <v>0</v>
      </c>
      <c r="K442" s="170">
        <v>0</v>
      </c>
      <c r="L442" s="170">
        <v>0</v>
      </c>
      <c r="M442" s="170">
        <v>0</v>
      </c>
      <c r="O442" s="157"/>
      <c r="P442" s="19"/>
    </row>
    <row r="443" spans="1:16" x14ac:dyDescent="0.25">
      <c r="A443" s="17" t="s">
        <v>1082</v>
      </c>
      <c r="B443" s="15" t="s">
        <v>1083</v>
      </c>
      <c r="C443" s="15">
        <v>1</v>
      </c>
      <c r="D443" s="15">
        <v>1</v>
      </c>
      <c r="E443" s="166">
        <v>1726852</v>
      </c>
      <c r="F443" s="166">
        <v>0</v>
      </c>
      <c r="G443" s="167">
        <v>0.876</v>
      </c>
      <c r="H443" s="168">
        <v>25000</v>
      </c>
      <c r="I443" s="169">
        <v>0.47399999999999998</v>
      </c>
      <c r="J443" s="170">
        <v>0</v>
      </c>
      <c r="K443" s="170">
        <v>0</v>
      </c>
      <c r="L443" s="170">
        <v>0</v>
      </c>
      <c r="M443" s="170">
        <v>0</v>
      </c>
      <c r="O443" s="157"/>
      <c r="P443" s="19"/>
    </row>
    <row r="444" spans="1:16" x14ac:dyDescent="0.25">
      <c r="A444" s="17" t="s">
        <v>1084</v>
      </c>
      <c r="B444" s="15" t="s">
        <v>1085</v>
      </c>
      <c r="C444" s="15">
        <v>1</v>
      </c>
      <c r="D444" s="15">
        <v>0</v>
      </c>
      <c r="E444" s="166">
        <v>2305625</v>
      </c>
      <c r="F444" s="166">
        <v>0</v>
      </c>
      <c r="G444" s="167">
        <v>0.9</v>
      </c>
      <c r="H444" s="168">
        <v>8500</v>
      </c>
      <c r="I444" s="169">
        <v>0.90500000000000003</v>
      </c>
      <c r="J444" s="170">
        <v>0</v>
      </c>
      <c r="K444" s="170">
        <v>0</v>
      </c>
      <c r="L444" s="170">
        <v>0</v>
      </c>
      <c r="M444" s="170">
        <v>0</v>
      </c>
      <c r="O444" s="157"/>
      <c r="P444" s="19"/>
    </row>
    <row r="445" spans="1:16" x14ac:dyDescent="0.25">
      <c r="A445" s="17" t="s">
        <v>1086</v>
      </c>
      <c r="B445" s="15" t="s">
        <v>1087</v>
      </c>
      <c r="C445" s="15">
        <v>1</v>
      </c>
      <c r="D445" s="15">
        <v>0</v>
      </c>
      <c r="E445" s="166">
        <v>1919543</v>
      </c>
      <c r="F445" s="166">
        <v>0</v>
      </c>
      <c r="G445" s="167">
        <v>0.9</v>
      </c>
      <c r="H445" s="168">
        <v>0</v>
      </c>
      <c r="I445" s="169">
        <v>0.78300000000000003</v>
      </c>
      <c r="J445" s="170">
        <v>16621</v>
      </c>
      <c r="K445" s="170">
        <v>1180</v>
      </c>
      <c r="L445" s="170">
        <v>0</v>
      </c>
      <c r="M445" s="170">
        <v>0</v>
      </c>
      <c r="O445" s="157"/>
      <c r="P445" s="19"/>
    </row>
    <row r="446" spans="1:16" x14ac:dyDescent="0.25">
      <c r="A446" s="17" t="s">
        <v>1088</v>
      </c>
      <c r="B446" s="15" t="s">
        <v>1089</v>
      </c>
      <c r="C446" s="15">
        <v>1</v>
      </c>
      <c r="D446" s="15">
        <v>0</v>
      </c>
      <c r="E446" s="166">
        <v>363449</v>
      </c>
      <c r="F446" s="166">
        <v>0</v>
      </c>
      <c r="G446" s="167">
        <v>0.61399999999999999</v>
      </c>
      <c r="H446" s="168">
        <v>0</v>
      </c>
      <c r="I446" s="169">
        <v>0.61599999999999999</v>
      </c>
      <c r="J446" s="170">
        <v>1588</v>
      </c>
      <c r="K446" s="170">
        <v>0</v>
      </c>
      <c r="L446" s="170">
        <v>0</v>
      </c>
      <c r="M446" s="170">
        <v>0</v>
      </c>
      <c r="O446" s="157"/>
      <c r="P446" s="19"/>
    </row>
    <row r="447" spans="1:16" x14ac:dyDescent="0.25">
      <c r="A447" s="17" t="s">
        <v>1090</v>
      </c>
      <c r="B447" s="15" t="s">
        <v>1091</v>
      </c>
      <c r="C447" s="15">
        <v>1</v>
      </c>
      <c r="D447" s="15">
        <v>0</v>
      </c>
      <c r="E447" s="166">
        <v>171306</v>
      </c>
      <c r="F447" s="166">
        <v>0</v>
      </c>
      <c r="G447" s="167">
        <v>0.60399999999999998</v>
      </c>
      <c r="H447" s="168">
        <v>0</v>
      </c>
      <c r="I447" s="169">
        <v>0.40300000000000002</v>
      </c>
      <c r="J447" s="170">
        <v>0</v>
      </c>
      <c r="K447" s="170">
        <v>0</v>
      </c>
      <c r="L447" s="170">
        <v>0</v>
      </c>
      <c r="M447" s="170">
        <v>2723</v>
      </c>
      <c r="O447" s="157"/>
      <c r="P447" s="19"/>
    </row>
    <row r="448" spans="1:16" x14ac:dyDescent="0.25">
      <c r="A448" s="17" t="s">
        <v>1092</v>
      </c>
      <c r="B448" s="15" t="s">
        <v>1093</v>
      </c>
      <c r="C448" s="15">
        <v>1</v>
      </c>
      <c r="D448" s="15">
        <v>0</v>
      </c>
      <c r="E448" s="166">
        <v>2905854</v>
      </c>
      <c r="F448" s="166">
        <v>0</v>
      </c>
      <c r="G448" s="167">
        <v>0.9</v>
      </c>
      <c r="H448" s="168">
        <v>0</v>
      </c>
      <c r="I448" s="169">
        <v>0.86599999999999999</v>
      </c>
      <c r="J448" s="170">
        <v>32375</v>
      </c>
      <c r="K448" s="170">
        <v>0</v>
      </c>
      <c r="L448" s="170">
        <v>0</v>
      </c>
      <c r="M448" s="170">
        <v>0</v>
      </c>
      <c r="O448" s="157"/>
      <c r="P448" s="19"/>
    </row>
    <row r="449" spans="1:16" x14ac:dyDescent="0.25">
      <c r="A449" s="17" t="s">
        <v>1094</v>
      </c>
      <c r="B449" s="15" t="s">
        <v>1095</v>
      </c>
      <c r="C449" s="15">
        <v>1</v>
      </c>
      <c r="D449" s="15">
        <v>0</v>
      </c>
      <c r="E449" s="166">
        <v>161545</v>
      </c>
      <c r="F449" s="166">
        <v>0</v>
      </c>
      <c r="G449" s="167">
        <v>0.66500000000000004</v>
      </c>
      <c r="H449" s="168">
        <v>0</v>
      </c>
      <c r="I449" s="169">
        <v>0.65300000000000002</v>
      </c>
      <c r="J449" s="170">
        <v>0</v>
      </c>
      <c r="K449" s="170">
        <v>0</v>
      </c>
      <c r="L449" s="170">
        <v>0</v>
      </c>
      <c r="M449" s="170">
        <v>0</v>
      </c>
      <c r="O449" s="157"/>
      <c r="P449" s="19"/>
    </row>
    <row r="450" spans="1:16" x14ac:dyDescent="0.25">
      <c r="A450" s="17" t="s">
        <v>1096</v>
      </c>
      <c r="B450" s="15" t="s">
        <v>1097</v>
      </c>
      <c r="C450" s="15">
        <v>1</v>
      </c>
      <c r="D450" s="15">
        <v>0</v>
      </c>
      <c r="E450" s="166">
        <v>1283307</v>
      </c>
      <c r="F450" s="166">
        <v>0</v>
      </c>
      <c r="G450" s="167">
        <v>0.9</v>
      </c>
      <c r="H450" s="168">
        <v>0</v>
      </c>
      <c r="I450" s="169">
        <v>0.83099999999999996</v>
      </c>
      <c r="J450" s="170">
        <v>0</v>
      </c>
      <c r="K450" s="170">
        <v>0</v>
      </c>
      <c r="L450" s="170">
        <v>0</v>
      </c>
      <c r="M450" s="170">
        <v>0</v>
      </c>
      <c r="O450" s="157"/>
      <c r="P450" s="19"/>
    </row>
    <row r="451" spans="1:16" x14ac:dyDescent="0.25">
      <c r="A451" s="17" t="s">
        <v>1098</v>
      </c>
      <c r="B451" s="15" t="s">
        <v>1099</v>
      </c>
      <c r="C451" s="15">
        <v>1</v>
      </c>
      <c r="D451" s="15">
        <v>0</v>
      </c>
      <c r="E451" s="166">
        <v>894868</v>
      </c>
      <c r="F451" s="166">
        <v>0</v>
      </c>
      <c r="G451" s="167">
        <v>0.9</v>
      </c>
      <c r="H451" s="168">
        <v>0</v>
      </c>
      <c r="I451" s="169">
        <v>0.85599999999999998</v>
      </c>
      <c r="J451" s="170">
        <v>0</v>
      </c>
      <c r="K451" s="170">
        <v>0</v>
      </c>
      <c r="L451" s="170">
        <v>0</v>
      </c>
      <c r="M451" s="170">
        <v>0</v>
      </c>
      <c r="O451" s="157"/>
      <c r="P451" s="19"/>
    </row>
    <row r="452" spans="1:16" x14ac:dyDescent="0.25">
      <c r="A452" s="17" t="s">
        <v>1100</v>
      </c>
      <c r="B452" s="15" t="s">
        <v>1101</v>
      </c>
      <c r="C452" s="15">
        <v>1</v>
      </c>
      <c r="D452" s="15">
        <v>0</v>
      </c>
      <c r="E452" s="166">
        <v>815511</v>
      </c>
      <c r="F452" s="166">
        <v>0</v>
      </c>
      <c r="G452" s="167">
        <v>0.9</v>
      </c>
      <c r="H452" s="168">
        <v>0</v>
      </c>
      <c r="I452" s="169">
        <v>0.82199999999999995</v>
      </c>
      <c r="J452" s="170">
        <v>17660</v>
      </c>
      <c r="K452" s="170">
        <v>0</v>
      </c>
      <c r="L452" s="170">
        <v>0</v>
      </c>
      <c r="M452" s="170">
        <v>0</v>
      </c>
      <c r="O452" s="157"/>
      <c r="P452" s="19"/>
    </row>
    <row r="453" spans="1:16" x14ac:dyDescent="0.25">
      <c r="A453" s="17" t="s">
        <v>1102</v>
      </c>
      <c r="B453" s="15" t="s">
        <v>1103</v>
      </c>
      <c r="C453" s="15">
        <v>1</v>
      </c>
      <c r="D453" s="15">
        <v>0</v>
      </c>
      <c r="E453" s="166">
        <v>2137157</v>
      </c>
      <c r="F453" s="166">
        <v>0</v>
      </c>
      <c r="G453" s="167">
        <v>0.9</v>
      </c>
      <c r="H453" s="168">
        <v>1000</v>
      </c>
      <c r="I453" s="169">
        <v>0.88400000000000001</v>
      </c>
      <c r="J453" s="170">
        <v>0</v>
      </c>
      <c r="K453" s="170">
        <v>0</v>
      </c>
      <c r="L453" s="170">
        <v>0</v>
      </c>
      <c r="M453" s="170">
        <v>0</v>
      </c>
      <c r="O453" s="157"/>
      <c r="P453" s="19"/>
    </row>
    <row r="454" spans="1:16" x14ac:dyDescent="0.25">
      <c r="A454" s="17" t="s">
        <v>1104</v>
      </c>
      <c r="B454" s="15" t="s">
        <v>1105</v>
      </c>
      <c r="C454" s="15">
        <v>1</v>
      </c>
      <c r="D454" s="15">
        <v>0</v>
      </c>
      <c r="E454" s="166">
        <v>259531</v>
      </c>
      <c r="F454" s="166">
        <v>0</v>
      </c>
      <c r="G454" s="167">
        <v>0.73799999999999999</v>
      </c>
      <c r="H454" s="168">
        <v>0</v>
      </c>
      <c r="I454" s="169">
        <v>0.69899999999999995</v>
      </c>
      <c r="J454" s="170">
        <v>0</v>
      </c>
      <c r="K454" s="170">
        <v>0</v>
      </c>
      <c r="L454" s="170">
        <v>0</v>
      </c>
      <c r="M454" s="170">
        <v>0</v>
      </c>
      <c r="O454" s="157"/>
      <c r="P454" s="19"/>
    </row>
    <row r="455" spans="1:16" x14ac:dyDescent="0.25">
      <c r="A455" s="17" t="s">
        <v>1106</v>
      </c>
      <c r="B455" s="15" t="s">
        <v>1107</v>
      </c>
      <c r="C455" s="15">
        <v>1</v>
      </c>
      <c r="D455" s="15">
        <v>0</v>
      </c>
      <c r="E455" s="166">
        <v>1910929</v>
      </c>
      <c r="F455" s="166">
        <v>0</v>
      </c>
      <c r="G455" s="167">
        <v>0.9</v>
      </c>
      <c r="H455" s="168">
        <v>0</v>
      </c>
      <c r="I455" s="169">
        <v>0.90400000000000003</v>
      </c>
      <c r="J455" s="170">
        <v>0</v>
      </c>
      <c r="K455" s="170">
        <v>0</v>
      </c>
      <c r="L455" s="170">
        <v>0</v>
      </c>
      <c r="M455" s="170">
        <v>0</v>
      </c>
      <c r="O455" s="157"/>
      <c r="P455" s="19"/>
    </row>
    <row r="456" spans="1:16" x14ac:dyDescent="0.25">
      <c r="A456" s="17" t="s">
        <v>1108</v>
      </c>
      <c r="B456" s="15" t="s">
        <v>1109</v>
      </c>
      <c r="C456" s="15">
        <v>1</v>
      </c>
      <c r="D456" s="15">
        <v>0</v>
      </c>
      <c r="E456" s="166">
        <v>4316407</v>
      </c>
      <c r="F456" s="166">
        <v>1</v>
      </c>
      <c r="G456" s="167">
        <v>0.9</v>
      </c>
      <c r="H456" s="168">
        <v>0</v>
      </c>
      <c r="I456" s="169">
        <v>0.91800000000000004</v>
      </c>
      <c r="J456" s="170">
        <v>34125</v>
      </c>
      <c r="K456" s="170">
        <v>0</v>
      </c>
      <c r="L456" s="170">
        <v>0</v>
      </c>
      <c r="M456" s="170">
        <v>19143</v>
      </c>
      <c r="O456" s="157"/>
      <c r="P456" s="19"/>
    </row>
    <row r="457" spans="1:16" x14ac:dyDescent="0.25">
      <c r="A457" s="17" t="s">
        <v>1110</v>
      </c>
      <c r="B457" s="15" t="s">
        <v>1111</v>
      </c>
      <c r="C457" s="15">
        <v>1</v>
      </c>
      <c r="D457" s="15">
        <v>0</v>
      </c>
      <c r="E457" s="166">
        <v>962250</v>
      </c>
      <c r="F457" s="166">
        <v>0</v>
      </c>
      <c r="G457" s="167">
        <v>0.9</v>
      </c>
      <c r="H457" s="168">
        <v>0</v>
      </c>
      <c r="I457" s="169">
        <v>0.878</v>
      </c>
      <c r="J457" s="170">
        <v>0</v>
      </c>
      <c r="K457" s="170">
        <v>0</v>
      </c>
      <c r="L457" s="170">
        <v>0</v>
      </c>
      <c r="M457" s="170">
        <v>0</v>
      </c>
      <c r="O457" s="157"/>
      <c r="P457" s="19"/>
    </row>
    <row r="458" spans="1:16" x14ac:dyDescent="0.25">
      <c r="A458" s="17" t="s">
        <v>1112</v>
      </c>
      <c r="B458" s="15" t="s">
        <v>1113</v>
      </c>
      <c r="C458" s="15">
        <v>1</v>
      </c>
      <c r="D458" s="15">
        <v>0</v>
      </c>
      <c r="E458" s="166">
        <v>360417</v>
      </c>
      <c r="F458" s="166">
        <v>0</v>
      </c>
      <c r="G458" s="167">
        <v>0.76800000000000002</v>
      </c>
      <c r="H458" s="168">
        <v>1200</v>
      </c>
      <c r="I458" s="169">
        <v>0.72199999999999998</v>
      </c>
      <c r="J458" s="170">
        <v>0</v>
      </c>
      <c r="K458" s="170">
        <v>0</v>
      </c>
      <c r="L458" s="170">
        <v>0</v>
      </c>
      <c r="M458" s="170">
        <v>0</v>
      </c>
      <c r="O458" s="157"/>
      <c r="P458" s="19"/>
    </row>
    <row r="459" spans="1:16" x14ac:dyDescent="0.25">
      <c r="A459" s="17" t="s">
        <v>1114</v>
      </c>
      <c r="B459" s="15" t="s">
        <v>1115</v>
      </c>
      <c r="C459" s="15">
        <v>1</v>
      </c>
      <c r="D459" s="15">
        <v>0</v>
      </c>
      <c r="E459" s="166">
        <v>1342188</v>
      </c>
      <c r="F459" s="166">
        <v>0</v>
      </c>
      <c r="G459" s="167">
        <v>0.9</v>
      </c>
      <c r="H459" s="168">
        <v>7500</v>
      </c>
      <c r="I459" s="169">
        <v>0.76500000000000001</v>
      </c>
      <c r="J459" s="170">
        <v>8650</v>
      </c>
      <c r="K459" s="170">
        <v>0</v>
      </c>
      <c r="L459" s="170">
        <v>0</v>
      </c>
      <c r="M459" s="170">
        <v>0</v>
      </c>
      <c r="O459" s="157"/>
      <c r="P459" s="19"/>
    </row>
    <row r="460" spans="1:16" x14ac:dyDescent="0.25">
      <c r="A460" s="17" t="s">
        <v>1116</v>
      </c>
      <c r="B460" s="15" t="s">
        <v>1117</v>
      </c>
      <c r="C460" s="15">
        <v>1</v>
      </c>
      <c r="D460" s="15">
        <v>0</v>
      </c>
      <c r="E460" s="166">
        <v>1101213</v>
      </c>
      <c r="F460" s="166">
        <v>0</v>
      </c>
      <c r="G460" s="167">
        <v>0.9</v>
      </c>
      <c r="H460" s="168">
        <v>0</v>
      </c>
      <c r="I460" s="169">
        <v>0.83199999999999996</v>
      </c>
      <c r="J460" s="170">
        <v>3572</v>
      </c>
      <c r="K460" s="170">
        <v>0</v>
      </c>
      <c r="L460" s="170">
        <v>0</v>
      </c>
      <c r="M460" s="170">
        <v>0</v>
      </c>
      <c r="O460" s="157"/>
      <c r="P460" s="19"/>
    </row>
    <row r="461" spans="1:16" x14ac:dyDescent="0.25">
      <c r="A461" s="17" t="s">
        <v>1118</v>
      </c>
      <c r="B461" s="15" t="s">
        <v>1119</v>
      </c>
      <c r="C461" s="15">
        <v>1</v>
      </c>
      <c r="D461" s="15">
        <v>0</v>
      </c>
      <c r="E461" s="166">
        <v>4794231</v>
      </c>
      <c r="F461" s="166">
        <v>0</v>
      </c>
      <c r="G461" s="167">
        <v>0.72499999999999998</v>
      </c>
      <c r="H461" s="168">
        <v>0</v>
      </c>
      <c r="I461" s="169">
        <v>0.68400000000000005</v>
      </c>
      <c r="J461" s="170">
        <v>27218</v>
      </c>
      <c r="K461" s="170">
        <v>0</v>
      </c>
      <c r="L461" s="170">
        <v>0</v>
      </c>
      <c r="M461" s="170">
        <v>0</v>
      </c>
      <c r="O461" s="157"/>
      <c r="P461" s="19"/>
    </row>
    <row r="462" spans="1:16" x14ac:dyDescent="0.25">
      <c r="A462" s="17" t="s">
        <v>1120</v>
      </c>
      <c r="B462" s="15" t="s">
        <v>1121</v>
      </c>
      <c r="C462" s="15">
        <v>1</v>
      </c>
      <c r="D462" s="15">
        <v>0</v>
      </c>
      <c r="E462" s="166">
        <v>3370083</v>
      </c>
      <c r="F462" s="166">
        <v>0</v>
      </c>
      <c r="G462" s="167">
        <v>0.63200000000000001</v>
      </c>
      <c r="H462" s="168">
        <v>10000</v>
      </c>
      <c r="I462" s="169">
        <v>0.58099999999999996</v>
      </c>
      <c r="J462" s="170">
        <v>23835</v>
      </c>
      <c r="K462" s="170">
        <v>0</v>
      </c>
      <c r="L462" s="170">
        <v>0</v>
      </c>
      <c r="M462" s="170">
        <v>0</v>
      </c>
      <c r="O462" s="157"/>
      <c r="P462" s="19"/>
    </row>
    <row r="463" spans="1:16" x14ac:dyDescent="0.25">
      <c r="A463" s="17" t="s">
        <v>1122</v>
      </c>
      <c r="B463" s="15" t="s">
        <v>1123</v>
      </c>
      <c r="C463" s="15">
        <v>1</v>
      </c>
      <c r="D463" s="15">
        <v>0</v>
      </c>
      <c r="E463" s="166">
        <v>2049424</v>
      </c>
      <c r="F463" s="166">
        <v>0</v>
      </c>
      <c r="G463" s="167">
        <v>0.79600000000000004</v>
      </c>
      <c r="H463" s="168">
        <v>5000</v>
      </c>
      <c r="I463" s="169">
        <v>0.68600000000000005</v>
      </c>
      <c r="J463" s="170">
        <v>0</v>
      </c>
      <c r="K463" s="170">
        <v>0</v>
      </c>
      <c r="L463" s="170">
        <v>0</v>
      </c>
      <c r="M463" s="170">
        <v>0</v>
      </c>
      <c r="O463" s="157"/>
      <c r="P463" s="19"/>
    </row>
    <row r="464" spans="1:16" x14ac:dyDescent="0.25">
      <c r="A464" s="17" t="s">
        <v>1124</v>
      </c>
      <c r="B464" s="15" t="s">
        <v>1125</v>
      </c>
      <c r="C464" s="15">
        <v>1</v>
      </c>
      <c r="D464" s="15">
        <v>0</v>
      </c>
      <c r="E464" s="166">
        <v>0</v>
      </c>
      <c r="F464" s="166">
        <v>0</v>
      </c>
      <c r="G464" s="167">
        <v>6.5000000000000002E-2</v>
      </c>
      <c r="H464" s="168">
        <v>0</v>
      </c>
      <c r="I464" s="169">
        <v>0.22900000000000001</v>
      </c>
      <c r="J464" s="170">
        <v>0</v>
      </c>
      <c r="K464" s="170">
        <v>0</v>
      </c>
      <c r="L464" s="170">
        <v>0</v>
      </c>
      <c r="M464" s="170">
        <v>0</v>
      </c>
      <c r="O464" s="157"/>
      <c r="P464" s="19"/>
    </row>
    <row r="465" spans="1:16" x14ac:dyDescent="0.25">
      <c r="A465" s="17" t="s">
        <v>1126</v>
      </c>
      <c r="B465" s="15" t="s">
        <v>1127</v>
      </c>
      <c r="C465" s="15">
        <v>1</v>
      </c>
      <c r="D465" s="15">
        <v>0</v>
      </c>
      <c r="E465" s="166">
        <v>2132759</v>
      </c>
      <c r="F465" s="166">
        <v>0</v>
      </c>
      <c r="G465" s="167">
        <v>0.628</v>
      </c>
      <c r="H465" s="168">
        <v>0</v>
      </c>
      <c r="I465" s="169">
        <v>0.68700000000000006</v>
      </c>
      <c r="J465" s="170">
        <v>10437</v>
      </c>
      <c r="K465" s="170">
        <v>0</v>
      </c>
      <c r="L465" s="170">
        <v>0</v>
      </c>
      <c r="M465" s="170">
        <v>0</v>
      </c>
      <c r="O465" s="157"/>
      <c r="P465" s="19"/>
    </row>
    <row r="466" spans="1:16" x14ac:dyDescent="0.25">
      <c r="A466" s="17" t="s">
        <v>1128</v>
      </c>
      <c r="B466" s="15" t="s">
        <v>1129</v>
      </c>
      <c r="C466" s="15">
        <v>1</v>
      </c>
      <c r="D466" s="15">
        <v>0</v>
      </c>
      <c r="E466" s="166">
        <v>2491941</v>
      </c>
      <c r="F466" s="166">
        <v>0</v>
      </c>
      <c r="G466" s="167">
        <v>0.75900000000000001</v>
      </c>
      <c r="H466" s="168">
        <v>0</v>
      </c>
      <c r="I466" s="169">
        <v>0.68400000000000005</v>
      </c>
      <c r="J466" s="170">
        <v>19600</v>
      </c>
      <c r="K466" s="170">
        <v>0</v>
      </c>
      <c r="L466" s="170">
        <v>0</v>
      </c>
      <c r="M466" s="170">
        <v>0</v>
      </c>
      <c r="O466" s="157"/>
      <c r="P466" s="19"/>
    </row>
    <row r="467" spans="1:16" x14ac:dyDescent="0.25">
      <c r="A467" s="17" t="s">
        <v>1130</v>
      </c>
      <c r="B467" s="15" t="s">
        <v>1131</v>
      </c>
      <c r="C467" s="15">
        <v>1</v>
      </c>
      <c r="D467" s="15">
        <v>0</v>
      </c>
      <c r="E467" s="166">
        <v>4145686</v>
      </c>
      <c r="F467" s="166">
        <v>0</v>
      </c>
      <c r="G467" s="167">
        <v>0.64600000000000002</v>
      </c>
      <c r="H467" s="168">
        <v>0</v>
      </c>
      <c r="I467" s="169">
        <v>0.64900000000000002</v>
      </c>
      <c r="J467" s="170">
        <v>0</v>
      </c>
      <c r="K467" s="170">
        <v>0</v>
      </c>
      <c r="L467" s="170">
        <v>0</v>
      </c>
      <c r="M467" s="170">
        <v>12980</v>
      </c>
      <c r="O467" s="157"/>
      <c r="P467" s="19"/>
    </row>
    <row r="468" spans="1:16" x14ac:dyDescent="0.25">
      <c r="A468" s="17" t="s">
        <v>1132</v>
      </c>
      <c r="B468" s="15" t="s">
        <v>1133</v>
      </c>
      <c r="C468" s="15">
        <v>1</v>
      </c>
      <c r="D468" s="15">
        <v>1</v>
      </c>
      <c r="E468" s="166">
        <v>3459389</v>
      </c>
      <c r="F468" s="166">
        <v>0</v>
      </c>
      <c r="G468" s="167">
        <v>0.69</v>
      </c>
      <c r="H468" s="168">
        <v>0</v>
      </c>
      <c r="I468" s="169">
        <v>0.69499999999999995</v>
      </c>
      <c r="J468" s="170">
        <v>26040</v>
      </c>
      <c r="K468" s="170">
        <v>0</v>
      </c>
      <c r="L468" s="170">
        <v>0</v>
      </c>
      <c r="M468" s="170">
        <v>0</v>
      </c>
      <c r="O468" s="157"/>
      <c r="P468" s="19"/>
    </row>
    <row r="469" spans="1:16" x14ac:dyDescent="0.25">
      <c r="A469" s="17" t="s">
        <v>1134</v>
      </c>
      <c r="B469" s="15" t="s">
        <v>1135</v>
      </c>
      <c r="C469" s="15">
        <v>1</v>
      </c>
      <c r="D469" s="15">
        <v>0</v>
      </c>
      <c r="E469" s="166">
        <v>1952807</v>
      </c>
      <c r="F469" s="166">
        <v>0</v>
      </c>
      <c r="G469" s="167">
        <v>0.68500000000000005</v>
      </c>
      <c r="H469" s="168">
        <v>0</v>
      </c>
      <c r="I469" s="169">
        <v>0.71399999999999997</v>
      </c>
      <c r="J469" s="170">
        <v>0</v>
      </c>
      <c r="K469" s="170">
        <v>0</v>
      </c>
      <c r="L469" s="170">
        <v>0</v>
      </c>
      <c r="M469" s="170">
        <v>0</v>
      </c>
      <c r="O469" s="157"/>
      <c r="P469" s="19"/>
    </row>
    <row r="470" spans="1:16" x14ac:dyDescent="0.25">
      <c r="A470" s="17" t="s">
        <v>1136</v>
      </c>
      <c r="B470" s="15" t="s">
        <v>1137</v>
      </c>
      <c r="C470" s="15">
        <v>1</v>
      </c>
      <c r="D470" s="15">
        <v>0</v>
      </c>
      <c r="E470" s="166">
        <v>1801374</v>
      </c>
      <c r="F470" s="166">
        <v>0</v>
      </c>
      <c r="G470" s="167">
        <v>0.38800000000000001</v>
      </c>
      <c r="H470" s="168">
        <v>4340</v>
      </c>
      <c r="I470" s="169">
        <v>0.60499999999999998</v>
      </c>
      <c r="J470" s="170">
        <v>0</v>
      </c>
      <c r="K470" s="170">
        <v>0</v>
      </c>
      <c r="L470" s="170">
        <v>0</v>
      </c>
      <c r="M470" s="170">
        <v>0</v>
      </c>
      <c r="O470" s="157"/>
      <c r="P470" s="19"/>
    </row>
    <row r="471" spans="1:16" x14ac:dyDescent="0.25">
      <c r="A471" s="17" t="s">
        <v>1138</v>
      </c>
      <c r="B471" s="15" t="s">
        <v>1139</v>
      </c>
      <c r="C471" s="15">
        <v>1</v>
      </c>
      <c r="D471" s="15">
        <v>0</v>
      </c>
      <c r="E471" s="166">
        <v>1994733</v>
      </c>
      <c r="F471" s="166">
        <v>0</v>
      </c>
      <c r="G471" s="167">
        <v>0.59599999999999997</v>
      </c>
      <c r="H471" s="168">
        <v>0</v>
      </c>
      <c r="I471" s="169">
        <v>0.73899999999999999</v>
      </c>
      <c r="J471" s="170">
        <v>0</v>
      </c>
      <c r="K471" s="170">
        <v>0</v>
      </c>
      <c r="L471" s="170">
        <v>0</v>
      </c>
      <c r="M471" s="170">
        <v>0</v>
      </c>
      <c r="O471" s="157"/>
      <c r="P471" s="19"/>
    </row>
    <row r="472" spans="1:16" x14ac:dyDescent="0.25">
      <c r="A472" s="17" t="s">
        <v>1140</v>
      </c>
      <c r="B472" s="15" t="s">
        <v>1141</v>
      </c>
      <c r="C472" s="15">
        <v>1</v>
      </c>
      <c r="D472" s="15">
        <v>0</v>
      </c>
      <c r="E472" s="166">
        <v>1344631</v>
      </c>
      <c r="F472" s="166">
        <v>0</v>
      </c>
      <c r="G472" s="167">
        <v>0.68700000000000006</v>
      </c>
      <c r="H472" s="168">
        <v>0</v>
      </c>
      <c r="I472" s="169">
        <v>0.622</v>
      </c>
      <c r="J472" s="170">
        <v>2166</v>
      </c>
      <c r="K472" s="170">
        <v>0</v>
      </c>
      <c r="L472" s="170">
        <v>0</v>
      </c>
      <c r="M472" s="170">
        <v>16148</v>
      </c>
      <c r="O472" s="157"/>
      <c r="P472" s="19"/>
    </row>
    <row r="473" spans="1:16" x14ac:dyDescent="0.25">
      <c r="A473" s="17" t="s">
        <v>1142</v>
      </c>
      <c r="B473" s="15" t="s">
        <v>1143</v>
      </c>
      <c r="C473" s="15">
        <v>1</v>
      </c>
      <c r="D473" s="15">
        <v>0</v>
      </c>
      <c r="E473" s="166">
        <v>1269714</v>
      </c>
      <c r="F473" s="166">
        <v>0</v>
      </c>
      <c r="G473" s="167">
        <v>0.72199999999999998</v>
      </c>
      <c r="H473" s="168">
        <v>0</v>
      </c>
      <c r="I473" s="169">
        <v>0.69799999999999995</v>
      </c>
      <c r="J473" s="170">
        <v>0</v>
      </c>
      <c r="K473" s="170">
        <v>0</v>
      </c>
      <c r="L473" s="170">
        <v>0</v>
      </c>
      <c r="M473" s="170">
        <v>0</v>
      </c>
      <c r="O473" s="157"/>
      <c r="P473" s="19"/>
    </row>
    <row r="474" spans="1:16" x14ac:dyDescent="0.25">
      <c r="A474" s="17" t="s">
        <v>1144</v>
      </c>
      <c r="B474" s="15" t="s">
        <v>1145</v>
      </c>
      <c r="C474" s="15">
        <v>1</v>
      </c>
      <c r="D474" s="15">
        <v>0</v>
      </c>
      <c r="E474" s="166">
        <v>3617784</v>
      </c>
      <c r="F474" s="166">
        <v>0</v>
      </c>
      <c r="G474" s="167">
        <v>0.69599999999999995</v>
      </c>
      <c r="H474" s="168">
        <v>0</v>
      </c>
      <c r="I474" s="169">
        <v>0.65200000000000002</v>
      </c>
      <c r="J474" s="170">
        <v>0</v>
      </c>
      <c r="K474" s="170">
        <v>0</v>
      </c>
      <c r="L474" s="170">
        <v>0</v>
      </c>
      <c r="M474" s="170">
        <v>14982</v>
      </c>
      <c r="O474" s="157"/>
      <c r="P474" s="19"/>
    </row>
    <row r="475" spans="1:16" x14ac:dyDescent="0.25">
      <c r="A475" s="17" t="s">
        <v>1146</v>
      </c>
      <c r="B475" s="15" t="s">
        <v>1147</v>
      </c>
      <c r="C475" s="15">
        <v>1</v>
      </c>
      <c r="D475" s="15">
        <v>0</v>
      </c>
      <c r="E475" s="166">
        <v>2125929</v>
      </c>
      <c r="F475" s="166">
        <v>0</v>
      </c>
      <c r="G475" s="167">
        <v>0.73399999999999999</v>
      </c>
      <c r="H475" s="168">
        <v>5000</v>
      </c>
      <c r="I475" s="169">
        <v>0.69399999999999995</v>
      </c>
      <c r="J475" s="170">
        <v>0</v>
      </c>
      <c r="K475" s="170">
        <v>0</v>
      </c>
      <c r="L475" s="170">
        <v>0</v>
      </c>
      <c r="M475" s="170">
        <v>0</v>
      </c>
      <c r="O475" s="157"/>
      <c r="P475" s="19"/>
    </row>
    <row r="476" spans="1:16" x14ac:dyDescent="0.25">
      <c r="A476" s="17" t="s">
        <v>1148</v>
      </c>
      <c r="B476" s="15" t="s">
        <v>1149</v>
      </c>
      <c r="C476" s="15">
        <v>1</v>
      </c>
      <c r="D476" s="15">
        <v>0</v>
      </c>
      <c r="E476" s="166">
        <v>1054622</v>
      </c>
      <c r="F476" s="166">
        <v>0</v>
      </c>
      <c r="G476" s="167">
        <v>0.63800000000000001</v>
      </c>
      <c r="H476" s="168">
        <v>0</v>
      </c>
      <c r="I476" s="169">
        <v>0.58799999999999997</v>
      </c>
      <c r="J476" s="170">
        <v>0</v>
      </c>
      <c r="K476" s="170">
        <v>0</v>
      </c>
      <c r="L476" s="170">
        <v>0</v>
      </c>
      <c r="M476" s="170">
        <v>18581</v>
      </c>
      <c r="O476" s="157"/>
      <c r="P476" s="19"/>
    </row>
    <row r="477" spans="1:16" x14ac:dyDescent="0.25">
      <c r="A477" s="17" t="s">
        <v>1150</v>
      </c>
      <c r="B477" s="15" t="s">
        <v>1151</v>
      </c>
      <c r="C477" s="15">
        <v>1</v>
      </c>
      <c r="D477" s="15">
        <v>0</v>
      </c>
      <c r="E477" s="166">
        <v>2739592</v>
      </c>
      <c r="F477" s="166">
        <v>0</v>
      </c>
      <c r="G477" s="167">
        <v>0.76900000000000002</v>
      </c>
      <c r="H477" s="168">
        <v>5000</v>
      </c>
      <c r="I477" s="169">
        <v>0.72099999999999997</v>
      </c>
      <c r="J477" s="170">
        <v>28735</v>
      </c>
      <c r="K477" s="170">
        <v>0</v>
      </c>
      <c r="L477" s="170">
        <v>0</v>
      </c>
      <c r="M477" s="170">
        <v>0</v>
      </c>
      <c r="O477" s="157"/>
      <c r="P477" s="19"/>
    </row>
    <row r="478" spans="1:16" x14ac:dyDescent="0.25">
      <c r="A478" s="17" t="s">
        <v>1152</v>
      </c>
      <c r="B478" s="15" t="s">
        <v>1153</v>
      </c>
      <c r="C478" s="15">
        <v>1</v>
      </c>
      <c r="D478" s="15">
        <v>0</v>
      </c>
      <c r="E478" s="166">
        <v>12526665</v>
      </c>
      <c r="F478" s="166">
        <v>0</v>
      </c>
      <c r="G478" s="167">
        <v>0.9</v>
      </c>
      <c r="H478" s="168">
        <v>0</v>
      </c>
      <c r="I478" s="169">
        <v>0.89200000000000002</v>
      </c>
      <c r="J478" s="170">
        <v>33250</v>
      </c>
      <c r="K478" s="170">
        <v>0</v>
      </c>
      <c r="L478" s="170">
        <v>0</v>
      </c>
      <c r="M478" s="170">
        <v>0</v>
      </c>
      <c r="O478" s="157"/>
      <c r="P478" s="19"/>
    </row>
    <row r="479" spans="1:16" x14ac:dyDescent="0.25">
      <c r="A479" s="17" t="s">
        <v>1154</v>
      </c>
      <c r="B479" s="15" t="s">
        <v>1155</v>
      </c>
      <c r="C479" s="15">
        <v>1</v>
      </c>
      <c r="D479" s="15">
        <v>0</v>
      </c>
      <c r="E479" s="166">
        <v>234399</v>
      </c>
      <c r="F479" s="166">
        <v>0</v>
      </c>
      <c r="G479" s="167">
        <v>0.249</v>
      </c>
      <c r="H479" s="168">
        <v>0</v>
      </c>
      <c r="I479" s="169">
        <v>0.374</v>
      </c>
      <c r="J479" s="170">
        <v>17792</v>
      </c>
      <c r="K479" s="170">
        <v>0</v>
      </c>
      <c r="L479" s="170">
        <v>0</v>
      </c>
      <c r="M479" s="170">
        <v>0</v>
      </c>
      <c r="O479" s="157"/>
      <c r="P479" s="19"/>
    </row>
    <row r="480" spans="1:16" x14ac:dyDescent="0.25">
      <c r="A480" s="17" t="s">
        <v>1156</v>
      </c>
      <c r="B480" s="15" t="s">
        <v>1157</v>
      </c>
      <c r="C480" s="15">
        <v>1</v>
      </c>
      <c r="D480" s="15">
        <v>0</v>
      </c>
      <c r="E480" s="166">
        <v>0</v>
      </c>
      <c r="F480" s="166">
        <v>0</v>
      </c>
      <c r="G480" s="167">
        <v>0.48899999999999999</v>
      </c>
      <c r="H480" s="168">
        <v>0</v>
      </c>
      <c r="I480" s="169">
        <v>0.63200000000000001</v>
      </c>
      <c r="J480" s="170">
        <v>0</v>
      </c>
      <c r="K480" s="170">
        <v>0</v>
      </c>
      <c r="L480" s="170">
        <v>0</v>
      </c>
      <c r="M480" s="170">
        <v>0</v>
      </c>
      <c r="O480" s="157"/>
      <c r="P480" s="19"/>
    </row>
    <row r="481" spans="1:16" x14ac:dyDescent="0.25">
      <c r="A481" s="17" t="s">
        <v>1158</v>
      </c>
      <c r="B481" s="15" t="s">
        <v>1159</v>
      </c>
      <c r="C481" s="15">
        <v>1</v>
      </c>
      <c r="D481" s="15">
        <v>0</v>
      </c>
      <c r="E481" s="166">
        <v>1108656</v>
      </c>
      <c r="F481" s="166">
        <v>0</v>
      </c>
      <c r="G481" s="167">
        <v>0.73</v>
      </c>
      <c r="H481" s="168">
        <v>1817</v>
      </c>
      <c r="I481" s="169">
        <v>0.69799999999999995</v>
      </c>
      <c r="J481" s="170">
        <v>0</v>
      </c>
      <c r="K481" s="170">
        <v>0</v>
      </c>
      <c r="L481" s="170">
        <v>0</v>
      </c>
      <c r="M481" s="170">
        <v>0</v>
      </c>
      <c r="O481" s="157"/>
      <c r="P481" s="19"/>
    </row>
    <row r="482" spans="1:16" x14ac:dyDescent="0.25">
      <c r="A482" s="17" t="s">
        <v>1160</v>
      </c>
      <c r="B482" s="15" t="s">
        <v>1161</v>
      </c>
      <c r="C482" s="15">
        <v>1</v>
      </c>
      <c r="D482" s="15">
        <v>0</v>
      </c>
      <c r="E482" s="166">
        <v>683233</v>
      </c>
      <c r="F482" s="166">
        <v>97454</v>
      </c>
      <c r="G482" s="167">
        <v>0.79800000000000004</v>
      </c>
      <c r="H482" s="168">
        <v>0</v>
      </c>
      <c r="I482" s="169">
        <v>0.72499999999999998</v>
      </c>
      <c r="J482" s="170">
        <v>0</v>
      </c>
      <c r="K482" s="170">
        <v>0</v>
      </c>
      <c r="L482" s="170">
        <v>0</v>
      </c>
      <c r="M482" s="170">
        <v>0</v>
      </c>
      <c r="O482" s="157"/>
      <c r="P482" s="19"/>
    </row>
    <row r="483" spans="1:16" x14ac:dyDescent="0.25">
      <c r="A483" s="17" t="s">
        <v>1162</v>
      </c>
      <c r="B483" s="15" t="s">
        <v>1163</v>
      </c>
      <c r="C483" s="15">
        <v>1</v>
      </c>
      <c r="D483" s="15">
        <v>0</v>
      </c>
      <c r="E483" s="166">
        <v>1739284</v>
      </c>
      <c r="F483" s="166">
        <v>0</v>
      </c>
      <c r="G483" s="167">
        <v>0.82699999999999996</v>
      </c>
      <c r="H483" s="168">
        <v>6100</v>
      </c>
      <c r="I483" s="169">
        <v>0.73799999999999999</v>
      </c>
      <c r="J483" s="170">
        <v>5004</v>
      </c>
      <c r="K483" s="170">
        <v>0</v>
      </c>
      <c r="L483" s="170">
        <v>0</v>
      </c>
      <c r="M483" s="170">
        <v>0</v>
      </c>
      <c r="O483" s="157"/>
      <c r="P483" s="19"/>
    </row>
    <row r="484" spans="1:16" x14ac:dyDescent="0.25">
      <c r="A484" s="17" t="s">
        <v>1164</v>
      </c>
      <c r="B484" s="15" t="s">
        <v>1165</v>
      </c>
      <c r="C484" s="15">
        <v>1</v>
      </c>
      <c r="D484" s="15">
        <v>0</v>
      </c>
      <c r="E484" s="166">
        <v>609629</v>
      </c>
      <c r="F484" s="166">
        <v>0</v>
      </c>
      <c r="G484" s="167">
        <v>0.9</v>
      </c>
      <c r="H484" s="168">
        <v>0</v>
      </c>
      <c r="I484" s="169">
        <v>0.75700000000000001</v>
      </c>
      <c r="J484" s="170">
        <v>0</v>
      </c>
      <c r="K484" s="170">
        <v>0</v>
      </c>
      <c r="L484" s="170">
        <v>0</v>
      </c>
      <c r="M484" s="170">
        <v>0</v>
      </c>
      <c r="O484" s="157"/>
      <c r="P484" s="19"/>
    </row>
    <row r="485" spans="1:16" x14ac:dyDescent="0.25">
      <c r="A485" s="17" t="s">
        <v>1166</v>
      </c>
      <c r="B485" s="15" t="s">
        <v>1167</v>
      </c>
      <c r="C485" s="15">
        <v>1</v>
      </c>
      <c r="D485" s="15">
        <v>0</v>
      </c>
      <c r="E485" s="166">
        <v>1999956</v>
      </c>
      <c r="F485" s="166">
        <v>0</v>
      </c>
      <c r="G485" s="167">
        <v>0.89</v>
      </c>
      <c r="H485" s="168">
        <v>0</v>
      </c>
      <c r="I485" s="169">
        <v>0.79200000000000004</v>
      </c>
      <c r="J485" s="170">
        <v>24840</v>
      </c>
      <c r="K485" s="170">
        <v>0</v>
      </c>
      <c r="L485" s="170">
        <v>0</v>
      </c>
      <c r="M485" s="170">
        <v>0</v>
      </c>
      <c r="O485" s="157"/>
      <c r="P485" s="19"/>
    </row>
    <row r="486" spans="1:16" x14ac:dyDescent="0.25">
      <c r="A486" s="17" t="s">
        <v>1168</v>
      </c>
      <c r="B486" s="15" t="s">
        <v>1169</v>
      </c>
      <c r="C486" s="15">
        <v>1</v>
      </c>
      <c r="D486" s="15">
        <v>0</v>
      </c>
      <c r="E486" s="166">
        <v>2369651</v>
      </c>
      <c r="F486" s="166">
        <v>0</v>
      </c>
      <c r="G486" s="167">
        <v>0.629</v>
      </c>
      <c r="H486" s="168">
        <v>0</v>
      </c>
      <c r="I486" s="169">
        <v>0.70899999999999996</v>
      </c>
      <c r="J486" s="170">
        <v>14950</v>
      </c>
      <c r="K486" s="170">
        <v>0</v>
      </c>
      <c r="L486" s="170">
        <v>0</v>
      </c>
      <c r="M486" s="170">
        <v>0</v>
      </c>
      <c r="O486" s="157"/>
      <c r="P486" s="19"/>
    </row>
    <row r="487" spans="1:16" x14ac:dyDescent="0.25">
      <c r="A487" s="17" t="s">
        <v>1170</v>
      </c>
      <c r="B487" s="15" t="s">
        <v>1171</v>
      </c>
      <c r="C487" s="15">
        <v>1</v>
      </c>
      <c r="D487" s="15">
        <v>0</v>
      </c>
      <c r="E487" s="166">
        <v>733888</v>
      </c>
      <c r="F487" s="166">
        <v>9097</v>
      </c>
      <c r="G487" s="167">
        <v>0.64300000000000002</v>
      </c>
      <c r="H487" s="168">
        <v>0</v>
      </c>
      <c r="I487" s="169">
        <v>0.71499999999999997</v>
      </c>
      <c r="J487" s="170">
        <v>20090</v>
      </c>
      <c r="K487" s="170">
        <v>0</v>
      </c>
      <c r="L487" s="170">
        <v>0</v>
      </c>
      <c r="M487" s="170">
        <v>0</v>
      </c>
      <c r="O487" s="157"/>
      <c r="P487" s="19"/>
    </row>
    <row r="488" spans="1:16" x14ac:dyDescent="0.25">
      <c r="A488" s="17" t="s">
        <v>1172</v>
      </c>
      <c r="B488" s="15" t="s">
        <v>1173</v>
      </c>
      <c r="C488" s="15">
        <v>1</v>
      </c>
      <c r="D488" s="15">
        <v>0</v>
      </c>
      <c r="E488" s="166">
        <v>1133110</v>
      </c>
      <c r="F488" s="166">
        <v>0</v>
      </c>
      <c r="G488" s="167">
        <v>0.54300000000000004</v>
      </c>
      <c r="H488" s="168">
        <v>0</v>
      </c>
      <c r="I488" s="169">
        <v>0.67400000000000004</v>
      </c>
      <c r="J488" s="170">
        <v>0</v>
      </c>
      <c r="K488" s="170">
        <v>0</v>
      </c>
      <c r="L488" s="170">
        <v>0</v>
      </c>
      <c r="M488" s="170">
        <v>16850</v>
      </c>
      <c r="O488" s="157"/>
      <c r="P488" s="19"/>
    </row>
    <row r="489" spans="1:16" x14ac:dyDescent="0.25">
      <c r="A489" s="17" t="s">
        <v>1174</v>
      </c>
      <c r="B489" s="15" t="s">
        <v>1175</v>
      </c>
      <c r="C489" s="15">
        <v>1</v>
      </c>
      <c r="D489" s="15">
        <v>0</v>
      </c>
      <c r="E489" s="166">
        <v>2375315</v>
      </c>
      <c r="F489" s="166">
        <v>0</v>
      </c>
      <c r="G489" s="167">
        <v>0.79800000000000004</v>
      </c>
      <c r="H489" s="168">
        <v>0</v>
      </c>
      <c r="I489" s="169">
        <v>0.75900000000000001</v>
      </c>
      <c r="J489" s="170">
        <v>0</v>
      </c>
      <c r="K489" s="170">
        <v>0</v>
      </c>
      <c r="L489" s="170">
        <v>0</v>
      </c>
      <c r="M489" s="170">
        <v>0</v>
      </c>
      <c r="O489" s="157"/>
      <c r="P489" s="19"/>
    </row>
    <row r="490" spans="1:16" x14ac:dyDescent="0.25">
      <c r="A490" s="17" t="s">
        <v>1176</v>
      </c>
      <c r="B490" s="15" t="s">
        <v>1177</v>
      </c>
      <c r="C490" s="15">
        <v>1</v>
      </c>
      <c r="D490" s="15">
        <v>0</v>
      </c>
      <c r="E490" s="166">
        <v>2875933</v>
      </c>
      <c r="F490" s="166">
        <v>3137</v>
      </c>
      <c r="G490" s="167">
        <v>0.9</v>
      </c>
      <c r="H490" s="168">
        <v>0</v>
      </c>
      <c r="I490" s="169">
        <v>0.78700000000000003</v>
      </c>
      <c r="J490" s="170">
        <v>0</v>
      </c>
      <c r="K490" s="170">
        <v>0</v>
      </c>
      <c r="L490" s="170">
        <v>0</v>
      </c>
      <c r="M490" s="170">
        <v>0</v>
      </c>
      <c r="O490" s="157"/>
      <c r="P490" s="19"/>
    </row>
    <row r="491" spans="1:16" x14ac:dyDescent="0.25">
      <c r="A491" s="17" t="s">
        <v>1178</v>
      </c>
      <c r="B491" s="15" t="s">
        <v>1179</v>
      </c>
      <c r="C491" s="15">
        <v>1</v>
      </c>
      <c r="D491" s="15">
        <v>0</v>
      </c>
      <c r="E491" s="166">
        <v>3151759</v>
      </c>
      <c r="F491" s="166">
        <v>0</v>
      </c>
      <c r="G491" s="167">
        <v>0.9</v>
      </c>
      <c r="H491" s="168">
        <v>10000</v>
      </c>
      <c r="I491" s="169">
        <v>0.83099999999999996</v>
      </c>
      <c r="J491" s="170">
        <v>31220</v>
      </c>
      <c r="K491" s="170">
        <v>0</v>
      </c>
      <c r="L491" s="170">
        <v>0</v>
      </c>
      <c r="M491" s="170">
        <v>0</v>
      </c>
      <c r="O491" s="157"/>
      <c r="P491" s="19"/>
    </row>
    <row r="492" spans="1:16" x14ac:dyDescent="0.25">
      <c r="A492" s="17" t="s">
        <v>1180</v>
      </c>
      <c r="B492" s="15" t="s">
        <v>1181</v>
      </c>
      <c r="C492" s="15">
        <v>1</v>
      </c>
      <c r="D492" s="15">
        <v>0</v>
      </c>
      <c r="E492" s="166">
        <v>1108549</v>
      </c>
      <c r="F492" s="166">
        <v>0</v>
      </c>
      <c r="G492" s="167">
        <v>0.9</v>
      </c>
      <c r="H492" s="168">
        <v>4000</v>
      </c>
      <c r="I492" s="169">
        <v>0.8</v>
      </c>
      <c r="J492" s="170">
        <v>0</v>
      </c>
      <c r="K492" s="170">
        <v>0</v>
      </c>
      <c r="L492" s="170">
        <v>0</v>
      </c>
      <c r="M492" s="170">
        <v>0</v>
      </c>
      <c r="O492" s="157"/>
      <c r="P492" s="19"/>
    </row>
    <row r="493" spans="1:16" x14ac:dyDescent="0.25">
      <c r="A493" s="17" t="s">
        <v>1182</v>
      </c>
      <c r="B493" s="15" t="s">
        <v>1183</v>
      </c>
      <c r="C493" s="15">
        <v>1</v>
      </c>
      <c r="D493" s="15">
        <v>0</v>
      </c>
      <c r="E493" s="166">
        <v>4025659</v>
      </c>
      <c r="F493" s="166">
        <v>0</v>
      </c>
      <c r="G493" s="167">
        <v>0.9</v>
      </c>
      <c r="H493" s="168">
        <v>0</v>
      </c>
      <c r="I493" s="169">
        <v>0.85399999999999998</v>
      </c>
      <c r="J493" s="170">
        <v>26506</v>
      </c>
      <c r="K493" s="170">
        <v>0</v>
      </c>
      <c r="L493" s="170">
        <v>0</v>
      </c>
      <c r="M493" s="170">
        <v>0</v>
      </c>
      <c r="O493" s="157"/>
      <c r="P493" s="19"/>
    </row>
    <row r="494" spans="1:16" x14ac:dyDescent="0.25">
      <c r="A494" s="17" t="s">
        <v>1184</v>
      </c>
      <c r="B494" s="15" t="s">
        <v>1185</v>
      </c>
      <c r="C494" s="15">
        <v>1</v>
      </c>
      <c r="D494" s="15">
        <v>0</v>
      </c>
      <c r="E494" s="166">
        <v>1079718</v>
      </c>
      <c r="F494" s="166">
        <v>0</v>
      </c>
      <c r="G494" s="167">
        <v>0.79</v>
      </c>
      <c r="H494" s="168">
        <v>0</v>
      </c>
      <c r="I494" s="169">
        <v>0.80100000000000005</v>
      </c>
      <c r="J494" s="170">
        <v>0</v>
      </c>
      <c r="K494" s="170">
        <v>0</v>
      </c>
      <c r="L494" s="170">
        <v>0</v>
      </c>
      <c r="M494" s="170">
        <v>0</v>
      </c>
      <c r="O494" s="157"/>
      <c r="P494" s="19"/>
    </row>
    <row r="495" spans="1:16" x14ac:dyDescent="0.25">
      <c r="A495" s="17" t="s">
        <v>1186</v>
      </c>
      <c r="B495" s="15" t="s">
        <v>1187</v>
      </c>
      <c r="C495" s="15">
        <v>1</v>
      </c>
      <c r="D495" s="15">
        <v>0</v>
      </c>
      <c r="E495" s="166">
        <v>2886475</v>
      </c>
      <c r="F495" s="166">
        <v>4041</v>
      </c>
      <c r="G495" s="167">
        <v>0.9</v>
      </c>
      <c r="H495" s="168">
        <v>0</v>
      </c>
      <c r="I495" s="169">
        <v>0.84599999999999997</v>
      </c>
      <c r="J495" s="170">
        <v>0</v>
      </c>
      <c r="K495" s="170">
        <v>0</v>
      </c>
      <c r="L495" s="170">
        <v>0</v>
      </c>
      <c r="M495" s="170">
        <v>0</v>
      </c>
      <c r="O495" s="157"/>
      <c r="P495" s="19"/>
    </row>
    <row r="496" spans="1:16" x14ac:dyDescent="0.25">
      <c r="A496" s="17" t="s">
        <v>1188</v>
      </c>
      <c r="B496" s="15" t="s">
        <v>1189</v>
      </c>
      <c r="C496" s="15">
        <v>1</v>
      </c>
      <c r="D496" s="15">
        <v>0</v>
      </c>
      <c r="E496" s="166">
        <v>12988417</v>
      </c>
      <c r="F496" s="166">
        <v>0</v>
      </c>
      <c r="G496" s="167">
        <v>0.78700000000000003</v>
      </c>
      <c r="H496" s="168">
        <v>8400</v>
      </c>
      <c r="I496" s="169">
        <v>0.745</v>
      </c>
      <c r="J496" s="170">
        <v>0</v>
      </c>
      <c r="K496" s="170">
        <v>0</v>
      </c>
      <c r="L496" s="170">
        <v>0</v>
      </c>
      <c r="M496" s="170">
        <v>149000</v>
      </c>
      <c r="O496" s="157"/>
      <c r="P496" s="19"/>
    </row>
    <row r="497" spans="1:16" x14ac:dyDescent="0.25">
      <c r="A497" s="17" t="s">
        <v>1190</v>
      </c>
      <c r="B497" s="15" t="s">
        <v>1191</v>
      </c>
      <c r="C497" s="15">
        <v>1</v>
      </c>
      <c r="D497" s="15">
        <v>0</v>
      </c>
      <c r="E497" s="166">
        <v>2010109</v>
      </c>
      <c r="F497" s="166">
        <v>8158</v>
      </c>
      <c r="G497" s="167">
        <v>0.9</v>
      </c>
      <c r="H497" s="168">
        <v>0</v>
      </c>
      <c r="I497" s="169">
        <v>0.86699999999999999</v>
      </c>
      <c r="J497" s="170">
        <v>4630</v>
      </c>
      <c r="K497" s="170">
        <v>0</v>
      </c>
      <c r="L497" s="170">
        <v>0</v>
      </c>
      <c r="M497" s="170">
        <v>0</v>
      </c>
      <c r="O497" s="157"/>
      <c r="P497" s="19"/>
    </row>
    <row r="498" spans="1:16" x14ac:dyDescent="0.25">
      <c r="A498" s="17" t="s">
        <v>1192</v>
      </c>
      <c r="B498" s="15" t="s">
        <v>1193</v>
      </c>
      <c r="C498" s="15">
        <v>1</v>
      </c>
      <c r="D498" s="15">
        <v>0</v>
      </c>
      <c r="E498" s="166">
        <v>5250546</v>
      </c>
      <c r="F498" s="166">
        <v>0</v>
      </c>
      <c r="G498" s="167">
        <v>0.9</v>
      </c>
      <c r="H498" s="168">
        <v>1500</v>
      </c>
      <c r="I498" s="169">
        <v>0.89700000000000002</v>
      </c>
      <c r="J498" s="170">
        <v>0</v>
      </c>
      <c r="K498" s="170">
        <v>0</v>
      </c>
      <c r="L498" s="170">
        <v>0</v>
      </c>
      <c r="M498" s="170">
        <v>0</v>
      </c>
      <c r="O498" s="157"/>
      <c r="P498" s="19"/>
    </row>
    <row r="499" spans="1:16" x14ac:dyDescent="0.25">
      <c r="A499" s="17" t="s">
        <v>1194</v>
      </c>
      <c r="B499" s="15" t="s">
        <v>1195</v>
      </c>
      <c r="C499" s="15">
        <v>1</v>
      </c>
      <c r="D499" s="15">
        <v>0</v>
      </c>
      <c r="E499" s="166">
        <v>1995931</v>
      </c>
      <c r="F499" s="166">
        <v>0</v>
      </c>
      <c r="G499" s="167">
        <v>0.9</v>
      </c>
      <c r="H499" s="168">
        <v>0</v>
      </c>
      <c r="I499" s="169">
        <v>0.75900000000000001</v>
      </c>
      <c r="J499" s="170">
        <v>0</v>
      </c>
      <c r="K499" s="170">
        <v>0</v>
      </c>
      <c r="L499" s="170">
        <v>0</v>
      </c>
      <c r="M499" s="170">
        <v>0</v>
      </c>
      <c r="O499" s="157"/>
      <c r="P499" s="19"/>
    </row>
    <row r="500" spans="1:16" x14ac:dyDescent="0.25">
      <c r="A500" s="17" t="s">
        <v>1196</v>
      </c>
      <c r="B500" s="15" t="s">
        <v>1197</v>
      </c>
      <c r="C500" s="15">
        <v>1</v>
      </c>
      <c r="D500" s="15">
        <v>0</v>
      </c>
      <c r="E500" s="166">
        <v>1111561</v>
      </c>
      <c r="F500" s="166">
        <v>0</v>
      </c>
      <c r="G500" s="167">
        <v>0.9</v>
      </c>
      <c r="H500" s="168">
        <v>0</v>
      </c>
      <c r="I500" s="169">
        <v>0.78100000000000003</v>
      </c>
      <c r="J500" s="170">
        <v>0</v>
      </c>
      <c r="K500" s="170">
        <v>0</v>
      </c>
      <c r="L500" s="170">
        <v>0</v>
      </c>
      <c r="M500" s="170">
        <v>0</v>
      </c>
      <c r="O500" s="157"/>
      <c r="P500" s="19"/>
    </row>
    <row r="501" spans="1:16" x14ac:dyDescent="0.25">
      <c r="A501" s="17" t="s">
        <v>1198</v>
      </c>
      <c r="B501" s="15" t="s">
        <v>1199</v>
      </c>
      <c r="C501" s="15">
        <v>1</v>
      </c>
      <c r="D501" s="15">
        <v>0</v>
      </c>
      <c r="E501" s="166">
        <v>612182</v>
      </c>
      <c r="F501" s="166">
        <v>12404</v>
      </c>
      <c r="G501" s="167">
        <v>0.9</v>
      </c>
      <c r="H501" s="168">
        <v>0</v>
      </c>
      <c r="I501" s="169">
        <v>0.81200000000000006</v>
      </c>
      <c r="J501" s="170">
        <v>0</v>
      </c>
      <c r="K501" s="170">
        <v>0</v>
      </c>
      <c r="L501" s="170">
        <v>0</v>
      </c>
      <c r="M501" s="170">
        <v>7566</v>
      </c>
      <c r="O501" s="157"/>
      <c r="P501" s="19"/>
    </row>
    <row r="502" spans="1:16" x14ac:dyDescent="0.25">
      <c r="A502" s="17" t="s">
        <v>1200</v>
      </c>
      <c r="B502" s="15" t="s">
        <v>1201</v>
      </c>
      <c r="C502" s="15">
        <v>1</v>
      </c>
      <c r="D502" s="15">
        <v>0</v>
      </c>
      <c r="E502" s="166">
        <v>882356</v>
      </c>
      <c r="F502" s="166">
        <v>0</v>
      </c>
      <c r="G502" s="167">
        <v>0.191</v>
      </c>
      <c r="H502" s="168">
        <v>1000</v>
      </c>
      <c r="I502" s="169">
        <v>0.46700000000000003</v>
      </c>
      <c r="J502" s="170">
        <v>0</v>
      </c>
      <c r="K502" s="170">
        <v>0</v>
      </c>
      <c r="L502" s="170">
        <v>0</v>
      </c>
      <c r="M502" s="170">
        <v>0</v>
      </c>
      <c r="O502" s="157"/>
      <c r="P502" s="19"/>
    </row>
    <row r="503" spans="1:16" x14ac:dyDescent="0.25">
      <c r="A503" s="17" t="s">
        <v>1202</v>
      </c>
      <c r="B503" s="15" t="s">
        <v>1203</v>
      </c>
      <c r="C503" s="15">
        <v>1</v>
      </c>
      <c r="D503" s="15">
        <v>0</v>
      </c>
      <c r="E503" s="166">
        <v>2522800</v>
      </c>
      <c r="F503" s="166">
        <v>0</v>
      </c>
      <c r="G503" s="167">
        <v>0.9</v>
      </c>
      <c r="H503" s="168">
        <v>0</v>
      </c>
      <c r="I503" s="169">
        <v>0.80200000000000005</v>
      </c>
      <c r="J503" s="170">
        <v>0</v>
      </c>
      <c r="K503" s="170">
        <v>0</v>
      </c>
      <c r="L503" s="170">
        <v>0</v>
      </c>
      <c r="M503" s="170">
        <v>0</v>
      </c>
      <c r="O503" s="157"/>
      <c r="P503" s="19"/>
    </row>
    <row r="504" spans="1:16" x14ac:dyDescent="0.25">
      <c r="A504" s="17" t="s">
        <v>1204</v>
      </c>
      <c r="B504" s="15" t="s">
        <v>1205</v>
      </c>
      <c r="C504" s="15">
        <v>1</v>
      </c>
      <c r="D504" s="15">
        <v>0</v>
      </c>
      <c r="E504" s="166">
        <v>1058407</v>
      </c>
      <c r="F504" s="166">
        <v>0</v>
      </c>
      <c r="G504" s="167">
        <v>0.40600000000000003</v>
      </c>
      <c r="H504" s="168">
        <v>1000</v>
      </c>
      <c r="I504" s="169">
        <v>0.36299999999999999</v>
      </c>
      <c r="J504" s="170">
        <v>0</v>
      </c>
      <c r="K504" s="170">
        <v>0</v>
      </c>
      <c r="L504" s="170">
        <v>0</v>
      </c>
      <c r="M504" s="170">
        <v>0</v>
      </c>
      <c r="O504" s="157"/>
      <c r="P504" s="19"/>
    </row>
    <row r="505" spans="1:16" x14ac:dyDescent="0.25">
      <c r="A505" s="17" t="s">
        <v>1206</v>
      </c>
      <c r="B505" s="15" t="s">
        <v>1207</v>
      </c>
      <c r="C505" s="15">
        <v>1</v>
      </c>
      <c r="D505" s="15">
        <v>0</v>
      </c>
      <c r="E505" s="166">
        <v>1839000</v>
      </c>
      <c r="F505" s="166">
        <v>0</v>
      </c>
      <c r="G505" s="167">
        <v>0.56499999999999995</v>
      </c>
      <c r="H505" s="168">
        <v>12400</v>
      </c>
      <c r="I505" s="169">
        <v>0.54600000000000004</v>
      </c>
      <c r="J505" s="170">
        <v>20930</v>
      </c>
      <c r="K505" s="170">
        <v>0</v>
      </c>
      <c r="L505" s="170">
        <v>0</v>
      </c>
      <c r="M505" s="170">
        <v>0</v>
      </c>
      <c r="O505" s="157"/>
      <c r="P505" s="19"/>
    </row>
    <row r="506" spans="1:16" x14ac:dyDescent="0.25">
      <c r="A506" s="17" t="s">
        <v>1208</v>
      </c>
      <c r="B506" s="15" t="s">
        <v>1209</v>
      </c>
      <c r="C506" s="15">
        <v>1</v>
      </c>
      <c r="D506" s="15">
        <v>0</v>
      </c>
      <c r="E506" s="166">
        <v>4347812</v>
      </c>
      <c r="F506" s="166">
        <v>0</v>
      </c>
      <c r="G506" s="167">
        <v>0.66600000000000004</v>
      </c>
      <c r="H506" s="168">
        <v>14970</v>
      </c>
      <c r="I506" s="169">
        <v>0.64200000000000002</v>
      </c>
      <c r="J506" s="170">
        <v>0</v>
      </c>
      <c r="K506" s="170">
        <v>0</v>
      </c>
      <c r="L506" s="170">
        <v>0</v>
      </c>
      <c r="M506" s="170">
        <v>0</v>
      </c>
      <c r="O506" s="157"/>
      <c r="P506" s="19"/>
    </row>
    <row r="507" spans="1:16" x14ac:dyDescent="0.25">
      <c r="A507" s="17" t="s">
        <v>1210</v>
      </c>
      <c r="B507" s="15" t="s">
        <v>1211</v>
      </c>
      <c r="C507" s="15">
        <v>1</v>
      </c>
      <c r="D507" s="15">
        <v>0</v>
      </c>
      <c r="E507" s="166">
        <v>2374109</v>
      </c>
      <c r="F507" s="166">
        <v>0</v>
      </c>
      <c r="G507" s="167">
        <v>0.63200000000000001</v>
      </c>
      <c r="H507" s="168">
        <v>0</v>
      </c>
      <c r="I507" s="169">
        <v>0.59299999999999997</v>
      </c>
      <c r="J507" s="170">
        <v>0</v>
      </c>
      <c r="K507" s="170">
        <v>47346</v>
      </c>
      <c r="L507" s="170">
        <v>0</v>
      </c>
      <c r="M507" s="170">
        <v>30678</v>
      </c>
      <c r="O507" s="157"/>
      <c r="P507" s="19"/>
    </row>
    <row r="508" spans="1:16" x14ac:dyDescent="0.25">
      <c r="A508" s="17" t="s">
        <v>1212</v>
      </c>
      <c r="B508" s="15" t="s">
        <v>1213</v>
      </c>
      <c r="C508" s="15">
        <v>1</v>
      </c>
      <c r="D508" s="15">
        <v>0</v>
      </c>
      <c r="E508" s="166">
        <v>2897687</v>
      </c>
      <c r="F508" s="166">
        <v>0</v>
      </c>
      <c r="G508" s="167">
        <v>0.77500000000000002</v>
      </c>
      <c r="H508" s="168">
        <v>0</v>
      </c>
      <c r="I508" s="169">
        <v>0.68799999999999994</v>
      </c>
      <c r="J508" s="170">
        <v>0</v>
      </c>
      <c r="K508" s="170">
        <v>58154</v>
      </c>
      <c r="L508" s="170">
        <v>29077</v>
      </c>
      <c r="M508" s="170">
        <v>0</v>
      </c>
      <c r="O508" s="157"/>
      <c r="P508" s="19"/>
    </row>
    <row r="509" spans="1:16" x14ac:dyDescent="0.25">
      <c r="A509" s="17" t="s">
        <v>1214</v>
      </c>
      <c r="B509" s="15" t="s">
        <v>1215</v>
      </c>
      <c r="C509" s="15">
        <v>1</v>
      </c>
      <c r="D509" s="15">
        <v>0</v>
      </c>
      <c r="E509" s="166">
        <v>2702113</v>
      </c>
      <c r="F509" s="166">
        <v>0</v>
      </c>
      <c r="G509" s="167">
        <v>0.55000000000000004</v>
      </c>
      <c r="H509" s="168">
        <v>30000</v>
      </c>
      <c r="I509" s="169">
        <v>0.48099999999999998</v>
      </c>
      <c r="J509" s="170">
        <v>0</v>
      </c>
      <c r="K509" s="170">
        <v>0</v>
      </c>
      <c r="L509" s="170">
        <v>0</v>
      </c>
      <c r="M509" s="170">
        <v>0</v>
      </c>
      <c r="O509" s="157"/>
      <c r="P509" s="19"/>
    </row>
    <row r="510" spans="1:16" x14ac:dyDescent="0.25">
      <c r="A510" s="17" t="s">
        <v>1216</v>
      </c>
      <c r="B510" s="15" t="s">
        <v>1217</v>
      </c>
      <c r="C510" s="15">
        <v>1</v>
      </c>
      <c r="D510" s="15">
        <v>0</v>
      </c>
      <c r="E510" s="166">
        <v>1632676</v>
      </c>
      <c r="F510" s="166">
        <v>0</v>
      </c>
      <c r="G510" s="167">
        <v>0.61699999999999999</v>
      </c>
      <c r="H510" s="168">
        <v>26000</v>
      </c>
      <c r="I510" s="169">
        <v>0.54100000000000004</v>
      </c>
      <c r="J510" s="170">
        <v>0</v>
      </c>
      <c r="K510" s="170">
        <v>0</v>
      </c>
      <c r="L510" s="170">
        <v>0</v>
      </c>
      <c r="M510" s="170">
        <v>0</v>
      </c>
      <c r="O510" s="157"/>
      <c r="P510" s="19"/>
    </row>
    <row r="511" spans="1:16" x14ac:dyDescent="0.25">
      <c r="A511" s="17" t="s">
        <v>1218</v>
      </c>
      <c r="B511" s="15" t="s">
        <v>1219</v>
      </c>
      <c r="C511" s="15">
        <v>1</v>
      </c>
      <c r="D511" s="15">
        <v>0</v>
      </c>
      <c r="E511" s="166">
        <v>2124390</v>
      </c>
      <c r="F511" s="166">
        <v>0</v>
      </c>
      <c r="G511" s="167">
        <v>0.9</v>
      </c>
      <c r="H511" s="168">
        <v>0</v>
      </c>
      <c r="I511" s="169">
        <v>0.85599999999999998</v>
      </c>
      <c r="J511" s="170">
        <v>17664</v>
      </c>
      <c r="K511" s="170">
        <v>0</v>
      </c>
      <c r="L511" s="170">
        <v>0</v>
      </c>
      <c r="M511" s="170">
        <v>0</v>
      </c>
      <c r="O511" s="157"/>
      <c r="P511" s="19"/>
    </row>
    <row r="512" spans="1:16" x14ac:dyDescent="0.25">
      <c r="A512" s="17" t="s">
        <v>1220</v>
      </c>
      <c r="B512" s="15" t="s">
        <v>1221</v>
      </c>
      <c r="C512" s="15">
        <v>1</v>
      </c>
      <c r="D512" s="15">
        <v>0</v>
      </c>
      <c r="E512" s="166">
        <v>5963855</v>
      </c>
      <c r="F512" s="166">
        <v>76937</v>
      </c>
      <c r="G512" s="167">
        <v>0.40699999999999997</v>
      </c>
      <c r="H512" s="168">
        <v>0</v>
      </c>
      <c r="I512" s="169">
        <v>0.56000000000000005</v>
      </c>
      <c r="J512" s="170">
        <v>0</v>
      </c>
      <c r="K512" s="170">
        <v>25031</v>
      </c>
      <c r="L512" s="170">
        <v>0</v>
      </c>
      <c r="M512" s="170">
        <v>0</v>
      </c>
      <c r="O512" s="157"/>
      <c r="P512" s="19"/>
    </row>
    <row r="513" spans="1:16" x14ac:dyDescent="0.25">
      <c r="A513" s="17" t="s">
        <v>1222</v>
      </c>
      <c r="B513" s="15" t="s">
        <v>1223</v>
      </c>
      <c r="C513" s="15">
        <v>1</v>
      </c>
      <c r="D513" s="15">
        <v>0</v>
      </c>
      <c r="E513" s="166">
        <v>3462809</v>
      </c>
      <c r="F513" s="166">
        <v>0</v>
      </c>
      <c r="G513" s="167">
        <v>0.64100000000000001</v>
      </c>
      <c r="H513" s="168">
        <v>0</v>
      </c>
      <c r="I513" s="169">
        <v>0.64300000000000002</v>
      </c>
      <c r="J513" s="170">
        <v>23730</v>
      </c>
      <c r="K513" s="170">
        <v>391537</v>
      </c>
      <c r="L513" s="170">
        <v>391537</v>
      </c>
      <c r="M513" s="170">
        <v>16686</v>
      </c>
      <c r="O513" s="157"/>
      <c r="P513" s="19"/>
    </row>
    <row r="514" spans="1:16" x14ac:dyDescent="0.25">
      <c r="A514" s="17" t="s">
        <v>1224</v>
      </c>
      <c r="B514" s="15" t="s">
        <v>1225</v>
      </c>
      <c r="C514" s="15">
        <v>1</v>
      </c>
      <c r="D514" s="15">
        <v>0</v>
      </c>
      <c r="E514" s="166">
        <v>11389069</v>
      </c>
      <c r="F514" s="166">
        <v>0</v>
      </c>
      <c r="G514" s="167">
        <v>0.57199999999999995</v>
      </c>
      <c r="H514" s="168">
        <v>0</v>
      </c>
      <c r="I514" s="169">
        <v>0.66600000000000004</v>
      </c>
      <c r="J514" s="170">
        <v>0</v>
      </c>
      <c r="K514" s="170">
        <v>0</v>
      </c>
      <c r="L514" s="170">
        <v>0</v>
      </c>
      <c r="M514" s="170">
        <v>60774</v>
      </c>
      <c r="O514" s="157"/>
      <c r="P514" s="19"/>
    </row>
    <row r="515" spans="1:16" x14ac:dyDescent="0.25">
      <c r="A515" s="17" t="s">
        <v>1226</v>
      </c>
      <c r="B515" s="15" t="s">
        <v>1227</v>
      </c>
      <c r="C515" s="15">
        <v>1</v>
      </c>
      <c r="D515" s="15">
        <v>0</v>
      </c>
      <c r="E515" s="166">
        <v>273850</v>
      </c>
      <c r="F515" s="166">
        <v>0</v>
      </c>
      <c r="G515" s="167">
        <v>6.5000000000000002E-2</v>
      </c>
      <c r="H515" s="168">
        <v>0</v>
      </c>
      <c r="I515" s="169">
        <v>0.125</v>
      </c>
      <c r="J515" s="170">
        <v>1200</v>
      </c>
      <c r="K515" s="170">
        <v>0</v>
      </c>
      <c r="L515" s="170">
        <v>0</v>
      </c>
      <c r="M515" s="170">
        <v>0</v>
      </c>
      <c r="O515" s="157"/>
      <c r="P515" s="19"/>
    </row>
    <row r="516" spans="1:16" x14ac:dyDescent="0.25">
      <c r="A516" s="17" t="s">
        <v>1228</v>
      </c>
      <c r="B516" s="15" t="s">
        <v>1229</v>
      </c>
      <c r="C516" s="15">
        <v>1</v>
      </c>
      <c r="D516" s="15">
        <v>0</v>
      </c>
      <c r="E516" s="166">
        <v>895929</v>
      </c>
      <c r="F516" s="166">
        <v>0</v>
      </c>
      <c r="G516" s="167">
        <v>0.52500000000000002</v>
      </c>
      <c r="H516" s="168">
        <v>0</v>
      </c>
      <c r="I516" s="169">
        <v>0.68100000000000005</v>
      </c>
      <c r="J516" s="170">
        <v>0</v>
      </c>
      <c r="K516" s="170">
        <v>0</v>
      </c>
      <c r="L516" s="170">
        <v>0</v>
      </c>
      <c r="M516" s="170">
        <v>0</v>
      </c>
      <c r="O516" s="157"/>
      <c r="P516" s="19"/>
    </row>
    <row r="517" spans="1:16" x14ac:dyDescent="0.25">
      <c r="A517" s="17" t="s">
        <v>1230</v>
      </c>
      <c r="B517" s="15" t="s">
        <v>1231</v>
      </c>
      <c r="C517" s="15">
        <v>1</v>
      </c>
      <c r="D517" s="15">
        <v>0</v>
      </c>
      <c r="E517" s="166">
        <v>2034835</v>
      </c>
      <c r="F517" s="166">
        <v>0</v>
      </c>
      <c r="G517" s="167">
        <v>0.56699999999999995</v>
      </c>
      <c r="H517" s="168">
        <v>0</v>
      </c>
      <c r="I517" s="169">
        <v>0.624</v>
      </c>
      <c r="J517" s="170">
        <v>18470</v>
      </c>
      <c r="K517" s="170">
        <v>0</v>
      </c>
      <c r="L517" s="170">
        <v>0</v>
      </c>
      <c r="M517" s="170">
        <v>0</v>
      </c>
      <c r="O517" s="157"/>
      <c r="P517" s="19"/>
    </row>
    <row r="518" spans="1:16" x14ac:dyDescent="0.25">
      <c r="A518" s="17" t="s">
        <v>1232</v>
      </c>
      <c r="B518" s="15" t="s">
        <v>1233</v>
      </c>
      <c r="C518" s="15">
        <v>1</v>
      </c>
      <c r="D518" s="15">
        <v>0</v>
      </c>
      <c r="E518" s="166">
        <v>2773233</v>
      </c>
      <c r="F518" s="166">
        <v>0</v>
      </c>
      <c r="G518" s="167">
        <v>0.61599999999999999</v>
      </c>
      <c r="H518" s="168">
        <v>0</v>
      </c>
      <c r="I518" s="169">
        <v>0.60199999999999998</v>
      </c>
      <c r="J518" s="170">
        <v>0</v>
      </c>
      <c r="K518" s="170">
        <v>741625</v>
      </c>
      <c r="L518" s="170">
        <v>365016</v>
      </c>
      <c r="M518" s="170">
        <v>0</v>
      </c>
      <c r="O518" s="157"/>
      <c r="P518" s="19"/>
    </row>
    <row r="519" spans="1:16" x14ac:dyDescent="0.25">
      <c r="A519" s="17" t="s">
        <v>1234</v>
      </c>
      <c r="B519" s="15" t="s">
        <v>1235</v>
      </c>
      <c r="C519" s="15">
        <v>1</v>
      </c>
      <c r="D519" s="15">
        <v>0</v>
      </c>
      <c r="E519" s="166">
        <v>8363967</v>
      </c>
      <c r="F519" s="166">
        <v>0</v>
      </c>
      <c r="G519" s="167">
        <v>0.65500000000000003</v>
      </c>
      <c r="H519" s="168">
        <v>0</v>
      </c>
      <c r="I519" s="169">
        <v>0.67300000000000004</v>
      </c>
      <c r="J519" s="170">
        <v>0</v>
      </c>
      <c r="K519" s="170">
        <v>0</v>
      </c>
      <c r="L519" s="170">
        <v>0</v>
      </c>
      <c r="M519" s="170">
        <v>0</v>
      </c>
      <c r="O519" s="157"/>
      <c r="P519" s="19"/>
    </row>
    <row r="520" spans="1:16" x14ac:dyDescent="0.25">
      <c r="A520" s="17" t="s">
        <v>1236</v>
      </c>
      <c r="B520" s="15" t="s">
        <v>1237</v>
      </c>
      <c r="C520" s="15">
        <v>1</v>
      </c>
      <c r="D520" s="15">
        <v>0</v>
      </c>
      <c r="E520" s="166">
        <v>2906818</v>
      </c>
      <c r="F520" s="166">
        <v>0</v>
      </c>
      <c r="G520" s="167">
        <v>0.66900000000000004</v>
      </c>
      <c r="H520" s="168">
        <v>32680</v>
      </c>
      <c r="I520" s="169">
        <v>0.59699999999999998</v>
      </c>
      <c r="J520" s="170">
        <v>13940</v>
      </c>
      <c r="K520" s="170">
        <v>0</v>
      </c>
      <c r="L520" s="170">
        <v>0</v>
      </c>
      <c r="M520" s="170">
        <v>0</v>
      </c>
      <c r="O520" s="157"/>
      <c r="P520" s="19"/>
    </row>
    <row r="521" spans="1:16" x14ac:dyDescent="0.25">
      <c r="A521" s="17" t="s">
        <v>1238</v>
      </c>
      <c r="B521" s="15" t="s">
        <v>1239</v>
      </c>
      <c r="C521" s="15">
        <v>1</v>
      </c>
      <c r="D521" s="15">
        <v>0</v>
      </c>
      <c r="E521" s="166">
        <v>2428799</v>
      </c>
      <c r="F521" s="166">
        <v>0</v>
      </c>
      <c r="G521" s="167">
        <v>0.65200000000000002</v>
      </c>
      <c r="H521" s="168">
        <v>4500</v>
      </c>
      <c r="I521" s="169">
        <v>0.63300000000000001</v>
      </c>
      <c r="J521" s="170">
        <v>7030</v>
      </c>
      <c r="K521" s="170">
        <v>0</v>
      </c>
      <c r="L521" s="170">
        <v>0</v>
      </c>
      <c r="M521" s="170">
        <v>0</v>
      </c>
      <c r="O521" s="157"/>
      <c r="P521" s="19"/>
    </row>
    <row r="522" spans="1:16" x14ac:dyDescent="0.25">
      <c r="A522" s="17" t="s">
        <v>1240</v>
      </c>
      <c r="B522" s="15" t="s">
        <v>1241</v>
      </c>
      <c r="C522" s="15">
        <v>1</v>
      </c>
      <c r="D522" s="15">
        <v>0</v>
      </c>
      <c r="E522" s="166">
        <v>1946057</v>
      </c>
      <c r="F522" s="166">
        <v>0</v>
      </c>
      <c r="G522" s="167">
        <v>0.9</v>
      </c>
      <c r="H522" s="168">
        <v>0</v>
      </c>
      <c r="I522" s="169">
        <v>0.79600000000000004</v>
      </c>
      <c r="J522" s="170">
        <v>0</v>
      </c>
      <c r="K522" s="170">
        <v>0</v>
      </c>
      <c r="L522" s="170">
        <v>0</v>
      </c>
      <c r="M522" s="170">
        <v>0</v>
      </c>
      <c r="O522" s="157"/>
      <c r="P522" s="19"/>
    </row>
    <row r="523" spans="1:16" x14ac:dyDescent="0.25">
      <c r="A523" s="17" t="s">
        <v>1242</v>
      </c>
      <c r="B523" s="15" t="s">
        <v>1243</v>
      </c>
      <c r="C523" s="15">
        <v>1</v>
      </c>
      <c r="D523" s="15">
        <v>0</v>
      </c>
      <c r="E523" s="166">
        <v>985343</v>
      </c>
      <c r="F523" s="166">
        <v>0</v>
      </c>
      <c r="G523" s="167">
        <v>0.64600000000000002</v>
      </c>
      <c r="H523" s="168">
        <v>0</v>
      </c>
      <c r="I523" s="169">
        <v>0.58199999999999996</v>
      </c>
      <c r="J523" s="170">
        <v>0</v>
      </c>
      <c r="K523" s="170">
        <v>0</v>
      </c>
      <c r="L523" s="170">
        <v>0</v>
      </c>
      <c r="M523" s="170">
        <v>4627</v>
      </c>
      <c r="O523" s="157"/>
      <c r="P523" s="19"/>
    </row>
    <row r="524" spans="1:16" x14ac:dyDescent="0.25">
      <c r="A524" s="17" t="s">
        <v>1244</v>
      </c>
      <c r="B524" s="15" t="s">
        <v>1245</v>
      </c>
      <c r="C524" s="15">
        <v>1</v>
      </c>
      <c r="D524" s="15">
        <v>0</v>
      </c>
      <c r="E524" s="166">
        <v>865821</v>
      </c>
      <c r="F524" s="166">
        <v>0</v>
      </c>
      <c r="G524" s="167">
        <v>0.53300000000000003</v>
      </c>
      <c r="H524" s="168">
        <v>0</v>
      </c>
      <c r="I524" s="169">
        <v>0.56899999999999995</v>
      </c>
      <c r="J524" s="170">
        <v>0</v>
      </c>
      <c r="K524" s="170">
        <v>0</v>
      </c>
      <c r="L524" s="170">
        <v>0</v>
      </c>
      <c r="M524" s="170">
        <v>0</v>
      </c>
      <c r="O524" s="157"/>
      <c r="P524" s="19"/>
    </row>
    <row r="525" spans="1:16" x14ac:dyDescent="0.25">
      <c r="A525" s="17" t="s">
        <v>1246</v>
      </c>
      <c r="B525" s="15" t="s">
        <v>1247</v>
      </c>
      <c r="C525" s="15">
        <v>1</v>
      </c>
      <c r="D525" s="15">
        <v>0</v>
      </c>
      <c r="E525" s="166">
        <v>1255505</v>
      </c>
      <c r="F525" s="166">
        <v>243692</v>
      </c>
      <c r="G525" s="167">
        <v>0.58299999999999996</v>
      </c>
      <c r="H525" s="168">
        <v>0</v>
      </c>
      <c r="I525" s="169">
        <v>0.66200000000000003</v>
      </c>
      <c r="J525" s="170">
        <v>0</v>
      </c>
      <c r="K525" s="170">
        <v>0</v>
      </c>
      <c r="L525" s="170">
        <v>0</v>
      </c>
      <c r="M525" s="170">
        <v>0</v>
      </c>
      <c r="O525" s="157"/>
      <c r="P525" s="19"/>
    </row>
    <row r="526" spans="1:16" x14ac:dyDescent="0.25">
      <c r="A526" s="17" t="s">
        <v>1248</v>
      </c>
      <c r="B526" s="15" t="s">
        <v>1249</v>
      </c>
      <c r="C526" s="15">
        <v>1</v>
      </c>
      <c r="D526" s="15">
        <v>0</v>
      </c>
      <c r="E526" s="166">
        <v>113991</v>
      </c>
      <c r="F526" s="166">
        <v>0</v>
      </c>
      <c r="G526" s="167">
        <v>6.5000000000000002E-2</v>
      </c>
      <c r="H526" s="168">
        <v>22000</v>
      </c>
      <c r="I526" s="169">
        <v>0</v>
      </c>
      <c r="J526" s="170">
        <v>1202</v>
      </c>
      <c r="K526" s="170">
        <v>0</v>
      </c>
      <c r="L526" s="170">
        <v>0</v>
      </c>
      <c r="M526" s="170">
        <v>0</v>
      </c>
      <c r="O526" s="157"/>
      <c r="P526" s="19"/>
    </row>
    <row r="527" spans="1:16" x14ac:dyDescent="0.25">
      <c r="A527" s="17" t="s">
        <v>1250</v>
      </c>
      <c r="B527" s="15" t="s">
        <v>1251</v>
      </c>
      <c r="C527" s="15">
        <v>1</v>
      </c>
      <c r="D527" s="15">
        <v>0</v>
      </c>
      <c r="E527" s="166">
        <v>0</v>
      </c>
      <c r="F527" s="166">
        <v>0</v>
      </c>
      <c r="G527" s="167">
        <v>6.5000000000000002E-2</v>
      </c>
      <c r="H527" s="168">
        <v>0</v>
      </c>
      <c r="I527" s="169">
        <v>0</v>
      </c>
      <c r="J527" s="170">
        <v>0</v>
      </c>
      <c r="K527" s="170">
        <v>0</v>
      </c>
      <c r="L527" s="170">
        <v>0</v>
      </c>
      <c r="M527" s="170">
        <v>0</v>
      </c>
      <c r="O527" s="157"/>
      <c r="P527" s="19"/>
    </row>
    <row r="528" spans="1:16" x14ac:dyDescent="0.25">
      <c r="A528" s="17" t="s">
        <v>1252</v>
      </c>
      <c r="B528" s="15" t="s">
        <v>1253</v>
      </c>
      <c r="C528" s="15">
        <v>1</v>
      </c>
      <c r="D528" s="15">
        <v>0</v>
      </c>
      <c r="E528" s="166">
        <v>12334</v>
      </c>
      <c r="F528" s="166">
        <v>0</v>
      </c>
      <c r="G528" s="167">
        <v>6.5000000000000002E-2</v>
      </c>
      <c r="H528" s="168">
        <v>3000</v>
      </c>
      <c r="I528" s="169">
        <v>0</v>
      </c>
      <c r="J528" s="170">
        <v>0</v>
      </c>
      <c r="K528" s="170">
        <v>0</v>
      </c>
      <c r="L528" s="170">
        <v>0</v>
      </c>
      <c r="M528" s="170">
        <v>0</v>
      </c>
      <c r="O528" s="157"/>
      <c r="P528" s="19"/>
    </row>
    <row r="529" spans="1:16" x14ac:dyDescent="0.25">
      <c r="A529" s="17" t="s">
        <v>1254</v>
      </c>
      <c r="B529" s="15" t="s">
        <v>1255</v>
      </c>
      <c r="C529" s="15">
        <v>1</v>
      </c>
      <c r="D529" s="15">
        <v>0</v>
      </c>
      <c r="E529" s="166">
        <v>93619</v>
      </c>
      <c r="F529" s="166">
        <v>0</v>
      </c>
      <c r="G529" s="167">
        <v>6.5000000000000002E-2</v>
      </c>
      <c r="H529" s="168">
        <v>0</v>
      </c>
      <c r="I529" s="169">
        <v>0</v>
      </c>
      <c r="J529" s="170">
        <v>0</v>
      </c>
      <c r="K529" s="170">
        <v>0</v>
      </c>
      <c r="L529" s="170">
        <v>0</v>
      </c>
      <c r="M529" s="170">
        <v>0</v>
      </c>
      <c r="O529" s="157"/>
      <c r="P529" s="19"/>
    </row>
    <row r="530" spans="1:16" x14ac:dyDescent="0.25">
      <c r="A530" s="17" t="s">
        <v>1256</v>
      </c>
      <c r="B530" s="15" t="s">
        <v>1257</v>
      </c>
      <c r="C530" s="15">
        <v>0</v>
      </c>
      <c r="D530" s="15">
        <v>0</v>
      </c>
      <c r="E530" s="166">
        <v>0</v>
      </c>
      <c r="F530" s="166">
        <v>0</v>
      </c>
      <c r="G530" s="171">
        <v>6.5000000000000002E-2</v>
      </c>
      <c r="H530" s="168">
        <v>0</v>
      </c>
      <c r="I530" s="168">
        <v>0</v>
      </c>
      <c r="J530" s="170">
        <v>0</v>
      </c>
      <c r="K530" s="170">
        <v>0</v>
      </c>
      <c r="L530" s="170">
        <v>0</v>
      </c>
      <c r="M530" s="170">
        <v>0</v>
      </c>
      <c r="O530" s="157"/>
      <c r="P530" s="19"/>
    </row>
    <row r="531" spans="1:16" x14ac:dyDescent="0.25">
      <c r="A531" s="17" t="s">
        <v>1258</v>
      </c>
      <c r="B531" s="15" t="s">
        <v>1259</v>
      </c>
      <c r="C531" s="15">
        <v>1</v>
      </c>
      <c r="D531" s="15">
        <v>0</v>
      </c>
      <c r="E531" s="166">
        <v>1546835</v>
      </c>
      <c r="F531" s="166">
        <v>0</v>
      </c>
      <c r="G531" s="167">
        <v>0.51700000000000002</v>
      </c>
      <c r="H531" s="168">
        <v>0</v>
      </c>
      <c r="I531" s="169">
        <v>0.53500000000000003</v>
      </c>
      <c r="J531" s="170">
        <v>0</v>
      </c>
      <c r="K531" s="170">
        <v>0</v>
      </c>
      <c r="L531" s="170">
        <v>0</v>
      </c>
      <c r="M531" s="170">
        <v>0</v>
      </c>
      <c r="O531" s="157"/>
      <c r="P531" s="19"/>
    </row>
    <row r="532" spans="1:16" x14ac:dyDescent="0.25">
      <c r="A532" s="17" t="s">
        <v>1260</v>
      </c>
      <c r="B532" s="15" t="s">
        <v>1261</v>
      </c>
      <c r="C532" s="15">
        <v>1</v>
      </c>
      <c r="D532" s="15">
        <v>0</v>
      </c>
      <c r="E532" s="166">
        <v>271727</v>
      </c>
      <c r="F532" s="166">
        <v>0</v>
      </c>
      <c r="G532" s="167">
        <v>6.5000000000000002E-2</v>
      </c>
      <c r="H532" s="168">
        <v>0</v>
      </c>
      <c r="I532" s="169">
        <v>7.4999999999999997E-2</v>
      </c>
      <c r="J532" s="170">
        <v>0</v>
      </c>
      <c r="K532" s="170">
        <v>0</v>
      </c>
      <c r="L532" s="170">
        <v>0</v>
      </c>
      <c r="M532" s="170">
        <v>0</v>
      </c>
      <c r="O532" s="157"/>
      <c r="P532" s="19"/>
    </row>
    <row r="533" spans="1:16" x14ac:dyDescent="0.25">
      <c r="A533" s="17" t="s">
        <v>1262</v>
      </c>
      <c r="B533" s="15" t="s">
        <v>1263</v>
      </c>
      <c r="C533" s="15">
        <v>1</v>
      </c>
      <c r="D533" s="15">
        <v>0</v>
      </c>
      <c r="E533" s="166">
        <v>862543</v>
      </c>
      <c r="F533" s="166">
        <v>0</v>
      </c>
      <c r="G533" s="167">
        <v>0.36399999999999999</v>
      </c>
      <c r="H533" s="168">
        <v>0</v>
      </c>
      <c r="I533" s="169">
        <v>0.27200000000000002</v>
      </c>
      <c r="J533" s="170">
        <v>3312</v>
      </c>
      <c r="K533" s="170">
        <v>180379</v>
      </c>
      <c r="L533" s="170">
        <v>0</v>
      </c>
      <c r="M533" s="170">
        <v>0</v>
      </c>
      <c r="O533" s="157"/>
      <c r="P533" s="19"/>
    </row>
    <row r="534" spans="1:16" x14ac:dyDescent="0.25">
      <c r="A534" s="17" t="s">
        <v>1264</v>
      </c>
      <c r="B534" s="15" t="s">
        <v>1265</v>
      </c>
      <c r="C534" s="15">
        <v>1</v>
      </c>
      <c r="D534" s="15">
        <v>0</v>
      </c>
      <c r="E534" s="166">
        <v>987044</v>
      </c>
      <c r="F534" s="166">
        <v>0</v>
      </c>
      <c r="G534" s="167">
        <v>0.121</v>
      </c>
      <c r="H534" s="168">
        <v>0</v>
      </c>
      <c r="I534" s="169">
        <v>0.17699999999999999</v>
      </c>
      <c r="J534" s="170">
        <v>0</v>
      </c>
      <c r="K534" s="170">
        <v>0</v>
      </c>
      <c r="L534" s="170">
        <v>0</v>
      </c>
      <c r="M534" s="170">
        <v>9571</v>
      </c>
      <c r="O534" s="157"/>
      <c r="P534" s="19"/>
    </row>
    <row r="535" spans="1:16" x14ac:dyDescent="0.25">
      <c r="A535" s="17" t="s">
        <v>1266</v>
      </c>
      <c r="B535" s="15" t="s">
        <v>1267</v>
      </c>
      <c r="C535" s="15">
        <v>1</v>
      </c>
      <c r="D535" s="15">
        <v>0</v>
      </c>
      <c r="E535" s="166">
        <v>1328853</v>
      </c>
      <c r="F535" s="166">
        <v>0</v>
      </c>
      <c r="G535" s="167">
        <v>0.25800000000000001</v>
      </c>
      <c r="H535" s="168">
        <v>3500</v>
      </c>
      <c r="I535" s="169">
        <v>0.30099999999999999</v>
      </c>
      <c r="J535" s="170">
        <v>5320</v>
      </c>
      <c r="K535" s="170">
        <v>8848</v>
      </c>
      <c r="L535" s="170">
        <v>4424</v>
      </c>
      <c r="M535" s="170">
        <v>0</v>
      </c>
      <c r="O535" s="157"/>
      <c r="P535" s="19"/>
    </row>
    <row r="536" spans="1:16" x14ac:dyDescent="0.25">
      <c r="A536" s="17" t="s">
        <v>1268</v>
      </c>
      <c r="B536" s="15" t="s">
        <v>1269</v>
      </c>
      <c r="C536" s="15">
        <v>1</v>
      </c>
      <c r="D536" s="15">
        <v>0</v>
      </c>
      <c r="E536" s="166">
        <v>1092523</v>
      </c>
      <c r="F536" s="166">
        <v>0</v>
      </c>
      <c r="G536" s="167">
        <v>0.48199999999999998</v>
      </c>
      <c r="H536" s="168">
        <v>2000</v>
      </c>
      <c r="I536" s="169">
        <v>0.41499999999999998</v>
      </c>
      <c r="J536" s="170">
        <v>0</v>
      </c>
      <c r="K536" s="170">
        <v>0</v>
      </c>
      <c r="L536" s="170">
        <v>0</v>
      </c>
      <c r="M536" s="170">
        <v>0</v>
      </c>
      <c r="O536" s="157"/>
      <c r="P536" s="19"/>
    </row>
    <row r="537" spans="1:16" x14ac:dyDescent="0.25">
      <c r="A537" s="17" t="s">
        <v>1270</v>
      </c>
      <c r="B537" s="15" t="s">
        <v>1271</v>
      </c>
      <c r="C537" s="15">
        <v>1</v>
      </c>
      <c r="D537" s="15">
        <v>0</v>
      </c>
      <c r="E537" s="166">
        <v>7034718</v>
      </c>
      <c r="F537" s="166">
        <v>0</v>
      </c>
      <c r="G537" s="167">
        <v>0.47499999999999998</v>
      </c>
      <c r="H537" s="168">
        <v>60000</v>
      </c>
      <c r="I537" s="169">
        <v>0.53700000000000003</v>
      </c>
      <c r="J537" s="170">
        <v>0</v>
      </c>
      <c r="K537" s="170">
        <v>137336</v>
      </c>
      <c r="L537" s="170">
        <v>0</v>
      </c>
      <c r="M537" s="170">
        <v>0</v>
      </c>
      <c r="O537" s="157"/>
      <c r="P537" s="19"/>
    </row>
    <row r="538" spans="1:16" x14ac:dyDescent="0.25">
      <c r="A538" s="17" t="s">
        <v>1272</v>
      </c>
      <c r="B538" s="15" t="s">
        <v>1273</v>
      </c>
      <c r="C538" s="15">
        <v>1</v>
      </c>
      <c r="D538" s="15">
        <v>0</v>
      </c>
      <c r="E538" s="166">
        <v>1791401</v>
      </c>
      <c r="F538" s="166">
        <v>0</v>
      </c>
      <c r="G538" s="167">
        <v>0.57599999999999996</v>
      </c>
      <c r="H538" s="168">
        <v>0</v>
      </c>
      <c r="I538" s="169">
        <v>0.51900000000000002</v>
      </c>
      <c r="J538" s="170">
        <v>0</v>
      </c>
      <c r="K538" s="170">
        <v>43713</v>
      </c>
      <c r="L538" s="170">
        <v>21856</v>
      </c>
      <c r="M538" s="170">
        <v>31649</v>
      </c>
      <c r="O538" s="157"/>
      <c r="P538" s="19"/>
    </row>
    <row r="539" spans="1:16" x14ac:dyDescent="0.25">
      <c r="A539" s="17" t="s">
        <v>1274</v>
      </c>
      <c r="B539" s="15" t="s">
        <v>1275</v>
      </c>
      <c r="C539" s="15">
        <v>1</v>
      </c>
      <c r="D539" s="15">
        <v>0</v>
      </c>
      <c r="E539" s="166">
        <v>596211</v>
      </c>
      <c r="F539" s="166">
        <v>0</v>
      </c>
      <c r="G539" s="167">
        <v>0.63400000000000001</v>
      </c>
      <c r="H539" s="168">
        <v>40000</v>
      </c>
      <c r="I539" s="169">
        <v>0.57499999999999996</v>
      </c>
      <c r="J539" s="170">
        <v>8438</v>
      </c>
      <c r="K539" s="170">
        <v>0</v>
      </c>
      <c r="L539" s="170">
        <v>0</v>
      </c>
      <c r="M539" s="170">
        <v>0</v>
      </c>
      <c r="O539" s="157"/>
      <c r="P539" s="19"/>
    </row>
    <row r="540" spans="1:16" x14ac:dyDescent="0.25">
      <c r="A540" s="17" t="s">
        <v>1276</v>
      </c>
      <c r="B540" s="15" t="s">
        <v>1277</v>
      </c>
      <c r="C540" s="15">
        <v>1</v>
      </c>
      <c r="D540" s="15">
        <v>0</v>
      </c>
      <c r="E540" s="166">
        <v>2658349</v>
      </c>
      <c r="F540" s="166">
        <v>0</v>
      </c>
      <c r="G540" s="167">
        <v>0.56499999999999995</v>
      </c>
      <c r="H540" s="168">
        <v>0</v>
      </c>
      <c r="I540" s="169">
        <v>0.57899999999999996</v>
      </c>
      <c r="J540" s="170">
        <v>17893</v>
      </c>
      <c r="K540" s="170">
        <v>0</v>
      </c>
      <c r="L540" s="170">
        <v>0</v>
      </c>
      <c r="M540" s="170">
        <v>0</v>
      </c>
      <c r="O540" s="157"/>
      <c r="P540" s="19"/>
    </row>
    <row r="541" spans="1:16" x14ac:dyDescent="0.25">
      <c r="A541" s="17" t="s">
        <v>1278</v>
      </c>
      <c r="B541" s="15" t="s">
        <v>1279</v>
      </c>
      <c r="C541" s="15">
        <v>1</v>
      </c>
      <c r="D541" s="15">
        <v>0</v>
      </c>
      <c r="E541" s="166">
        <v>4142029</v>
      </c>
      <c r="F541" s="166">
        <v>0</v>
      </c>
      <c r="G541" s="167">
        <v>0.52700000000000002</v>
      </c>
      <c r="H541" s="168">
        <v>25000</v>
      </c>
      <c r="I541" s="169">
        <v>0.6</v>
      </c>
      <c r="J541" s="170">
        <v>0</v>
      </c>
      <c r="K541" s="170">
        <v>0</v>
      </c>
      <c r="L541" s="170">
        <v>0</v>
      </c>
      <c r="M541" s="170">
        <v>32688</v>
      </c>
      <c r="O541" s="157"/>
      <c r="P541" s="19"/>
    </row>
    <row r="542" spans="1:16" x14ac:dyDescent="0.25">
      <c r="A542" s="17" t="s">
        <v>1280</v>
      </c>
      <c r="B542" s="15" t="s">
        <v>1281</v>
      </c>
      <c r="C542" s="15">
        <v>1</v>
      </c>
      <c r="D542" s="15">
        <v>0</v>
      </c>
      <c r="E542" s="166">
        <v>2260257</v>
      </c>
      <c r="F542" s="166">
        <v>0</v>
      </c>
      <c r="G542" s="167">
        <v>0.50600000000000001</v>
      </c>
      <c r="H542" s="168">
        <v>26000</v>
      </c>
      <c r="I542" s="169">
        <v>0.58599999999999997</v>
      </c>
      <c r="J542" s="170">
        <v>0</v>
      </c>
      <c r="K542" s="170">
        <v>0</v>
      </c>
      <c r="L542" s="170">
        <v>0</v>
      </c>
      <c r="M542" s="170">
        <v>0</v>
      </c>
      <c r="O542" s="157"/>
      <c r="P542" s="19"/>
    </row>
    <row r="543" spans="1:16" x14ac:dyDescent="0.25">
      <c r="A543" s="17" t="s">
        <v>1282</v>
      </c>
      <c r="B543" s="15" t="s">
        <v>1283</v>
      </c>
      <c r="C543" s="15">
        <v>1</v>
      </c>
      <c r="D543" s="15">
        <v>0</v>
      </c>
      <c r="E543" s="166">
        <v>1943631</v>
      </c>
      <c r="F543" s="166">
        <v>0</v>
      </c>
      <c r="G543" s="167">
        <v>0.45200000000000001</v>
      </c>
      <c r="H543" s="168">
        <v>8000</v>
      </c>
      <c r="I543" s="169">
        <v>0.58199999999999996</v>
      </c>
      <c r="J543" s="170">
        <v>0</v>
      </c>
      <c r="K543" s="170">
        <v>58128</v>
      </c>
      <c r="L543" s="170">
        <v>0</v>
      </c>
      <c r="M543" s="170">
        <v>0</v>
      </c>
      <c r="O543" s="157"/>
      <c r="P543" s="19"/>
    </row>
    <row r="544" spans="1:16" x14ac:dyDescent="0.25">
      <c r="A544" s="17" t="s">
        <v>1284</v>
      </c>
      <c r="B544" s="15" t="s">
        <v>1285</v>
      </c>
      <c r="C544" s="15">
        <v>1</v>
      </c>
      <c r="D544" s="15">
        <v>0</v>
      </c>
      <c r="E544" s="166">
        <v>1603446</v>
      </c>
      <c r="F544" s="166">
        <v>0</v>
      </c>
      <c r="G544" s="167">
        <v>0.26700000000000002</v>
      </c>
      <c r="H544" s="168">
        <v>4000</v>
      </c>
      <c r="I544" s="169">
        <v>0.45</v>
      </c>
      <c r="J544" s="170">
        <v>0</v>
      </c>
      <c r="K544" s="170">
        <v>0</v>
      </c>
      <c r="L544" s="170">
        <v>0</v>
      </c>
      <c r="M544" s="170">
        <v>0</v>
      </c>
      <c r="O544" s="157"/>
      <c r="P544" s="19"/>
    </row>
    <row r="545" spans="1:16" x14ac:dyDescent="0.25">
      <c r="A545" s="17" t="s">
        <v>1286</v>
      </c>
      <c r="B545" s="15" t="s">
        <v>1287</v>
      </c>
      <c r="C545" s="15">
        <v>1</v>
      </c>
      <c r="D545" s="15">
        <v>0</v>
      </c>
      <c r="E545" s="166">
        <v>7887289</v>
      </c>
      <c r="F545" s="166">
        <v>0</v>
      </c>
      <c r="G545" s="167">
        <v>0.46800000000000003</v>
      </c>
      <c r="H545" s="168">
        <v>25000</v>
      </c>
      <c r="I545" s="169">
        <v>0.57599999999999996</v>
      </c>
      <c r="J545" s="170">
        <v>0</v>
      </c>
      <c r="K545" s="170">
        <v>1215736</v>
      </c>
      <c r="L545" s="170">
        <v>700990</v>
      </c>
      <c r="M545" s="170">
        <v>0</v>
      </c>
      <c r="O545" s="157"/>
      <c r="P545" s="19"/>
    </row>
    <row r="546" spans="1:16" x14ac:dyDescent="0.25">
      <c r="A546" s="17" t="s">
        <v>1288</v>
      </c>
      <c r="B546" s="15" t="s">
        <v>1289</v>
      </c>
      <c r="C546" s="15">
        <v>1</v>
      </c>
      <c r="D546" s="15">
        <v>0</v>
      </c>
      <c r="E546" s="166">
        <v>3321780</v>
      </c>
      <c r="F546" s="166">
        <v>0</v>
      </c>
      <c r="G546" s="167">
        <v>0.48199999999999998</v>
      </c>
      <c r="H546" s="168">
        <v>0</v>
      </c>
      <c r="I546" s="169">
        <v>0.60599999999999998</v>
      </c>
      <c r="J546" s="170">
        <v>18025</v>
      </c>
      <c r="K546" s="170">
        <v>0</v>
      </c>
      <c r="L546" s="170">
        <v>0</v>
      </c>
      <c r="M546" s="170">
        <v>0</v>
      </c>
      <c r="O546" s="157"/>
      <c r="P546" s="19"/>
    </row>
    <row r="547" spans="1:16" x14ac:dyDescent="0.25">
      <c r="A547" s="17" t="s">
        <v>1290</v>
      </c>
      <c r="B547" s="15" t="s">
        <v>1291</v>
      </c>
      <c r="C547" s="15">
        <v>1</v>
      </c>
      <c r="D547" s="15">
        <v>0</v>
      </c>
      <c r="E547" s="166">
        <v>4827861</v>
      </c>
      <c r="F547" s="166">
        <v>0</v>
      </c>
      <c r="G547" s="167">
        <v>0.9</v>
      </c>
      <c r="H547" s="168">
        <v>110000</v>
      </c>
      <c r="I547" s="169">
        <v>0.84799999999999998</v>
      </c>
      <c r="J547" s="170">
        <v>31780</v>
      </c>
      <c r="K547" s="170">
        <v>0</v>
      </c>
      <c r="L547" s="170">
        <v>0</v>
      </c>
      <c r="M547" s="170">
        <v>0</v>
      </c>
      <c r="O547" s="157"/>
      <c r="P547" s="19"/>
    </row>
    <row r="548" spans="1:16" x14ac:dyDescent="0.25">
      <c r="A548" s="17" t="s">
        <v>1292</v>
      </c>
      <c r="B548" s="15" t="s">
        <v>1293</v>
      </c>
      <c r="C548" s="15">
        <v>1</v>
      </c>
      <c r="D548" s="15">
        <v>0</v>
      </c>
      <c r="E548" s="166">
        <v>3052404</v>
      </c>
      <c r="F548" s="166">
        <v>0</v>
      </c>
      <c r="G548" s="167">
        <v>0.9</v>
      </c>
      <c r="H548" s="168">
        <v>0</v>
      </c>
      <c r="I548" s="169">
        <v>0.78800000000000003</v>
      </c>
      <c r="J548" s="170">
        <v>0</v>
      </c>
      <c r="K548" s="170">
        <v>0</v>
      </c>
      <c r="L548" s="170">
        <v>0</v>
      </c>
      <c r="M548" s="170">
        <v>0</v>
      </c>
      <c r="O548" s="157"/>
      <c r="P548" s="19"/>
    </row>
    <row r="549" spans="1:16" x14ac:dyDescent="0.25">
      <c r="A549" s="17" t="s">
        <v>1294</v>
      </c>
      <c r="B549" s="15" t="s">
        <v>1295</v>
      </c>
      <c r="C549" s="15">
        <v>1</v>
      </c>
      <c r="D549" s="15">
        <v>0</v>
      </c>
      <c r="E549" s="166">
        <v>13491</v>
      </c>
      <c r="F549" s="166">
        <v>0</v>
      </c>
      <c r="G549" s="167">
        <v>6.5000000000000002E-2</v>
      </c>
      <c r="H549" s="168">
        <v>0</v>
      </c>
      <c r="I549" s="169">
        <v>0</v>
      </c>
      <c r="J549" s="170">
        <v>0</v>
      </c>
      <c r="K549" s="170">
        <v>0</v>
      </c>
      <c r="L549" s="170">
        <v>0</v>
      </c>
      <c r="M549" s="170">
        <v>0</v>
      </c>
      <c r="O549" s="157"/>
      <c r="P549" s="19"/>
    </row>
    <row r="550" spans="1:16" x14ac:dyDescent="0.25">
      <c r="A550" s="17" t="s">
        <v>1296</v>
      </c>
      <c r="B550" s="15" t="s">
        <v>1297</v>
      </c>
      <c r="C550" s="15">
        <v>1</v>
      </c>
      <c r="D550" s="15">
        <v>0</v>
      </c>
      <c r="E550" s="166">
        <v>1810606</v>
      </c>
      <c r="F550" s="166">
        <v>15438</v>
      </c>
      <c r="G550" s="167">
        <v>0.39200000000000002</v>
      </c>
      <c r="H550" s="168">
        <v>30000</v>
      </c>
      <c r="I550" s="169">
        <v>0.255</v>
      </c>
      <c r="J550" s="170">
        <v>12425</v>
      </c>
      <c r="K550" s="170">
        <v>48428</v>
      </c>
      <c r="L550" s="170">
        <v>24214</v>
      </c>
      <c r="M550" s="170">
        <v>0</v>
      </c>
      <c r="O550" s="157"/>
      <c r="P550" s="19"/>
    </row>
    <row r="551" spans="1:16" x14ac:dyDescent="0.25">
      <c r="A551" s="17" t="s">
        <v>1298</v>
      </c>
      <c r="B551" s="15" t="s">
        <v>1299</v>
      </c>
      <c r="C551" s="15">
        <v>1</v>
      </c>
      <c r="D551" s="15">
        <v>0</v>
      </c>
      <c r="E551" s="166">
        <v>2736965</v>
      </c>
      <c r="F551" s="166">
        <v>0</v>
      </c>
      <c r="G551" s="167">
        <v>0.54</v>
      </c>
      <c r="H551" s="168">
        <v>42000</v>
      </c>
      <c r="I551" s="169">
        <v>0.376</v>
      </c>
      <c r="J551" s="170">
        <v>0</v>
      </c>
      <c r="K551" s="170">
        <v>0</v>
      </c>
      <c r="L551" s="170">
        <v>0</v>
      </c>
      <c r="M551" s="170">
        <v>0</v>
      </c>
      <c r="O551" s="157"/>
      <c r="P551" s="19"/>
    </row>
    <row r="552" spans="1:16" x14ac:dyDescent="0.25">
      <c r="A552" s="17" t="s">
        <v>1300</v>
      </c>
      <c r="B552" s="15" t="s">
        <v>1301</v>
      </c>
      <c r="C552" s="15">
        <v>1</v>
      </c>
      <c r="D552" s="15">
        <v>0</v>
      </c>
      <c r="E552" s="166">
        <v>44837</v>
      </c>
      <c r="F552" s="166">
        <v>0</v>
      </c>
      <c r="G552" s="167">
        <v>6.5000000000000002E-2</v>
      </c>
      <c r="H552" s="168">
        <v>2000</v>
      </c>
      <c r="I552" s="169">
        <v>0</v>
      </c>
      <c r="J552" s="170">
        <v>0</v>
      </c>
      <c r="K552" s="170">
        <v>0</v>
      </c>
      <c r="L552" s="170">
        <v>0</v>
      </c>
      <c r="M552" s="170">
        <v>0</v>
      </c>
      <c r="O552" s="157"/>
      <c r="P552" s="19"/>
    </row>
    <row r="553" spans="1:16" x14ac:dyDescent="0.25">
      <c r="A553" s="17" t="s">
        <v>1302</v>
      </c>
      <c r="B553" s="15" t="s">
        <v>1303</v>
      </c>
      <c r="C553" s="15">
        <v>1</v>
      </c>
      <c r="D553" s="15">
        <v>0</v>
      </c>
      <c r="E553" s="166">
        <v>2532026</v>
      </c>
      <c r="F553" s="166">
        <v>0</v>
      </c>
      <c r="G553" s="167">
        <v>0.41</v>
      </c>
      <c r="H553" s="168">
        <v>80235</v>
      </c>
      <c r="I553" s="169">
        <v>0.48299999999999998</v>
      </c>
      <c r="J553" s="170">
        <v>7395</v>
      </c>
      <c r="K553" s="170">
        <v>0</v>
      </c>
      <c r="L553" s="170">
        <v>0</v>
      </c>
      <c r="M553" s="170">
        <v>0</v>
      </c>
      <c r="O553" s="157"/>
      <c r="P553" s="19"/>
    </row>
    <row r="554" spans="1:16" x14ac:dyDescent="0.25">
      <c r="A554" s="17" t="s">
        <v>1304</v>
      </c>
      <c r="B554" s="15" t="s">
        <v>1305</v>
      </c>
      <c r="C554" s="15">
        <v>1</v>
      </c>
      <c r="D554" s="15">
        <v>0</v>
      </c>
      <c r="E554" s="166">
        <v>2534191</v>
      </c>
      <c r="F554" s="166">
        <v>0</v>
      </c>
      <c r="G554" s="167">
        <v>0.30299999999999999</v>
      </c>
      <c r="H554" s="168">
        <v>0</v>
      </c>
      <c r="I554" s="169">
        <v>0.52100000000000002</v>
      </c>
      <c r="J554" s="170">
        <v>6340</v>
      </c>
      <c r="K554" s="170">
        <v>0</v>
      </c>
      <c r="L554" s="170">
        <v>0</v>
      </c>
      <c r="M554" s="170">
        <v>31260</v>
      </c>
      <c r="O554" s="157"/>
      <c r="P554" s="19"/>
    </row>
    <row r="555" spans="1:16" x14ac:dyDescent="0.25">
      <c r="A555" s="17" t="s">
        <v>1306</v>
      </c>
      <c r="B555" s="15" t="s">
        <v>1307</v>
      </c>
      <c r="C555" s="15">
        <v>1</v>
      </c>
      <c r="D555" s="15">
        <v>0</v>
      </c>
      <c r="E555" s="166">
        <v>19326</v>
      </c>
      <c r="F555" s="166">
        <v>0</v>
      </c>
      <c r="G555" s="167">
        <v>6.5000000000000002E-2</v>
      </c>
      <c r="H555" s="168">
        <v>0</v>
      </c>
      <c r="I555" s="169">
        <v>0</v>
      </c>
      <c r="J555" s="170">
        <v>0</v>
      </c>
      <c r="K555" s="170">
        <v>0</v>
      </c>
      <c r="L555" s="170">
        <v>0</v>
      </c>
      <c r="M555" s="170">
        <v>0</v>
      </c>
      <c r="O555" s="157"/>
      <c r="P555" s="19"/>
    </row>
    <row r="556" spans="1:16" x14ac:dyDescent="0.25">
      <c r="A556" s="17" t="s">
        <v>1308</v>
      </c>
      <c r="B556" s="15" t="s">
        <v>1309</v>
      </c>
      <c r="C556" s="15">
        <v>1</v>
      </c>
      <c r="D556" s="15">
        <v>0</v>
      </c>
      <c r="E556" s="166">
        <v>200989</v>
      </c>
      <c r="F556" s="166">
        <v>0</v>
      </c>
      <c r="G556" s="167">
        <v>6.5000000000000002E-2</v>
      </c>
      <c r="H556" s="168">
        <v>0</v>
      </c>
      <c r="I556" s="169">
        <v>0</v>
      </c>
      <c r="J556" s="170">
        <v>175</v>
      </c>
      <c r="K556" s="170">
        <v>0</v>
      </c>
      <c r="L556" s="170">
        <v>0</v>
      </c>
      <c r="M556" s="170">
        <v>0</v>
      </c>
      <c r="O556" s="157"/>
      <c r="P556" s="19"/>
    </row>
    <row r="557" spans="1:16" x14ac:dyDescent="0.25">
      <c r="A557" s="17" t="s">
        <v>1310</v>
      </c>
      <c r="B557" s="15" t="s">
        <v>1311</v>
      </c>
      <c r="C557" s="15">
        <v>1</v>
      </c>
      <c r="D557" s="15">
        <v>0</v>
      </c>
      <c r="E557" s="166">
        <v>0</v>
      </c>
      <c r="F557" s="166">
        <v>0</v>
      </c>
      <c r="G557" s="167">
        <v>6.5000000000000002E-2</v>
      </c>
      <c r="H557" s="168">
        <v>0</v>
      </c>
      <c r="I557" s="169">
        <v>0</v>
      </c>
      <c r="J557" s="170">
        <v>0</v>
      </c>
      <c r="K557" s="170">
        <v>0</v>
      </c>
      <c r="L557" s="170">
        <v>0</v>
      </c>
      <c r="M557" s="170">
        <v>0</v>
      </c>
      <c r="O557" s="157"/>
      <c r="P557" s="19"/>
    </row>
    <row r="558" spans="1:16" x14ac:dyDescent="0.25">
      <c r="A558" s="17" t="s">
        <v>1312</v>
      </c>
      <c r="B558" s="15" t="s">
        <v>1313</v>
      </c>
      <c r="C558" s="15">
        <v>1</v>
      </c>
      <c r="D558" s="15">
        <v>0</v>
      </c>
      <c r="E558" s="166">
        <v>283598</v>
      </c>
      <c r="F558" s="166">
        <v>0</v>
      </c>
      <c r="G558" s="167">
        <v>0.25700000000000001</v>
      </c>
      <c r="H558" s="168">
        <v>0</v>
      </c>
      <c r="I558" s="169">
        <v>0</v>
      </c>
      <c r="J558" s="170">
        <v>0</v>
      </c>
      <c r="K558" s="170">
        <v>0</v>
      </c>
      <c r="L558" s="170">
        <v>0</v>
      </c>
      <c r="M558" s="170">
        <v>0</v>
      </c>
      <c r="O558" s="157"/>
      <c r="P558" s="19"/>
    </row>
    <row r="559" spans="1:16" x14ac:dyDescent="0.25">
      <c r="A559" s="17" t="s">
        <v>1314</v>
      </c>
      <c r="B559" s="15" t="s">
        <v>1315</v>
      </c>
      <c r="C559" s="15">
        <v>1</v>
      </c>
      <c r="D559" s="15">
        <v>0</v>
      </c>
      <c r="E559" s="166">
        <v>345519</v>
      </c>
      <c r="F559" s="166">
        <v>0</v>
      </c>
      <c r="G559" s="167">
        <v>6.5000000000000002E-2</v>
      </c>
      <c r="H559" s="168">
        <v>0</v>
      </c>
      <c r="I559" s="169">
        <v>0</v>
      </c>
      <c r="J559" s="170">
        <v>0</v>
      </c>
      <c r="K559" s="170">
        <v>5645</v>
      </c>
      <c r="L559" s="170">
        <v>0</v>
      </c>
      <c r="M559" s="170">
        <v>0</v>
      </c>
      <c r="O559" s="157"/>
      <c r="P559" s="19"/>
    </row>
    <row r="560" spans="1:16" x14ac:dyDescent="0.25">
      <c r="A560" s="17" t="s">
        <v>1316</v>
      </c>
      <c r="B560" s="15" t="s">
        <v>1317</v>
      </c>
      <c r="C560" s="15">
        <v>1</v>
      </c>
      <c r="D560" s="15">
        <v>0</v>
      </c>
      <c r="E560" s="166">
        <v>22716</v>
      </c>
      <c r="F560" s="166">
        <v>0</v>
      </c>
      <c r="G560" s="167">
        <v>6.5000000000000002E-2</v>
      </c>
      <c r="H560" s="168">
        <v>0</v>
      </c>
      <c r="I560" s="169">
        <v>0</v>
      </c>
      <c r="J560" s="170">
        <v>0</v>
      </c>
      <c r="K560" s="170">
        <v>0</v>
      </c>
      <c r="L560" s="170">
        <v>0</v>
      </c>
      <c r="M560" s="170">
        <v>0</v>
      </c>
      <c r="O560" s="157"/>
      <c r="P560" s="19"/>
    </row>
    <row r="561" spans="1:16" x14ac:dyDescent="0.25">
      <c r="A561" s="17" t="s">
        <v>1318</v>
      </c>
      <c r="B561" s="15" t="s">
        <v>1319</v>
      </c>
      <c r="C561" s="15">
        <v>1</v>
      </c>
      <c r="D561" s="15">
        <v>0</v>
      </c>
      <c r="E561" s="166">
        <v>8783417</v>
      </c>
      <c r="F561" s="166">
        <v>1248938</v>
      </c>
      <c r="G561" s="167">
        <v>0.56100000000000005</v>
      </c>
      <c r="H561" s="168">
        <v>0</v>
      </c>
      <c r="I561" s="169">
        <v>0.67500000000000004</v>
      </c>
      <c r="J561" s="170">
        <v>0</v>
      </c>
      <c r="K561" s="170">
        <v>0</v>
      </c>
      <c r="L561" s="170">
        <v>0</v>
      </c>
      <c r="M561" s="170">
        <v>4219</v>
      </c>
      <c r="O561" s="157"/>
      <c r="P561" s="19"/>
    </row>
    <row r="562" spans="1:16" x14ac:dyDescent="0.25">
      <c r="A562" s="17" t="s">
        <v>1320</v>
      </c>
      <c r="B562" s="15" t="s">
        <v>1321</v>
      </c>
      <c r="C562" s="15">
        <v>1</v>
      </c>
      <c r="D562" s="15">
        <v>0</v>
      </c>
      <c r="E562" s="166">
        <v>11315</v>
      </c>
      <c r="F562" s="166">
        <v>0</v>
      </c>
      <c r="G562" s="167">
        <v>6.5000000000000002E-2</v>
      </c>
      <c r="H562" s="168">
        <v>3800</v>
      </c>
      <c r="I562" s="169">
        <v>0</v>
      </c>
      <c r="J562" s="170">
        <v>0</v>
      </c>
      <c r="K562" s="170">
        <v>0</v>
      </c>
      <c r="L562" s="170">
        <v>0</v>
      </c>
      <c r="M562" s="170">
        <v>0</v>
      </c>
      <c r="O562" s="157"/>
      <c r="P562" s="19"/>
    </row>
    <row r="563" spans="1:16" x14ac:dyDescent="0.25">
      <c r="A563" s="17" t="s">
        <v>1322</v>
      </c>
      <c r="B563" s="15" t="s">
        <v>1323</v>
      </c>
      <c r="C563" s="15">
        <v>1</v>
      </c>
      <c r="D563" s="15">
        <v>0</v>
      </c>
      <c r="E563" s="166">
        <v>5614</v>
      </c>
      <c r="F563" s="166">
        <v>0</v>
      </c>
      <c r="G563" s="167">
        <v>6.5000000000000002E-2</v>
      </c>
      <c r="H563" s="168">
        <v>0</v>
      </c>
      <c r="I563" s="169">
        <v>0</v>
      </c>
      <c r="J563" s="170">
        <v>3500</v>
      </c>
      <c r="K563" s="170">
        <v>0</v>
      </c>
      <c r="L563" s="170">
        <v>0</v>
      </c>
      <c r="M563" s="170">
        <v>0</v>
      </c>
      <c r="O563" s="157"/>
      <c r="P563" s="19"/>
    </row>
    <row r="564" spans="1:16" x14ac:dyDescent="0.25">
      <c r="A564" s="17" t="s">
        <v>1324</v>
      </c>
      <c r="B564" s="15" t="s">
        <v>1325</v>
      </c>
      <c r="C564" s="15">
        <v>1</v>
      </c>
      <c r="D564" s="15">
        <v>0</v>
      </c>
      <c r="E564" s="166">
        <v>11673</v>
      </c>
      <c r="F564" s="166">
        <v>0</v>
      </c>
      <c r="G564" s="167">
        <v>6.5000000000000002E-2</v>
      </c>
      <c r="H564" s="168">
        <v>75</v>
      </c>
      <c r="I564" s="169">
        <v>0</v>
      </c>
      <c r="J564" s="170">
        <v>3483</v>
      </c>
      <c r="K564" s="170">
        <v>0</v>
      </c>
      <c r="L564" s="170">
        <v>0</v>
      </c>
      <c r="M564" s="170">
        <v>0</v>
      </c>
      <c r="O564" s="157"/>
      <c r="P564" s="19"/>
    </row>
    <row r="565" spans="1:16" x14ac:dyDescent="0.25">
      <c r="A565" s="17" t="s">
        <v>1326</v>
      </c>
      <c r="B565" s="15" t="s">
        <v>1327</v>
      </c>
      <c r="C565" s="15">
        <v>1</v>
      </c>
      <c r="D565" s="15">
        <v>0</v>
      </c>
      <c r="E565" s="166">
        <v>0</v>
      </c>
      <c r="F565" s="166">
        <v>0</v>
      </c>
      <c r="G565" s="167">
        <v>6.5000000000000002E-2</v>
      </c>
      <c r="H565" s="168">
        <v>0</v>
      </c>
      <c r="I565" s="169">
        <v>0</v>
      </c>
      <c r="J565" s="170">
        <v>0</v>
      </c>
      <c r="K565" s="170">
        <v>0</v>
      </c>
      <c r="L565" s="170">
        <v>0</v>
      </c>
      <c r="M565" s="170">
        <v>0</v>
      </c>
      <c r="O565" s="157"/>
      <c r="P565" s="19"/>
    </row>
    <row r="566" spans="1:16" x14ac:dyDescent="0.25">
      <c r="A566" s="17" t="s">
        <v>1328</v>
      </c>
      <c r="B566" s="15" t="s">
        <v>1329</v>
      </c>
      <c r="C566" s="15">
        <v>1</v>
      </c>
      <c r="D566" s="15">
        <v>0</v>
      </c>
      <c r="E566" s="166">
        <v>91027</v>
      </c>
      <c r="F566" s="166">
        <v>0</v>
      </c>
      <c r="G566" s="167">
        <v>6.5000000000000002E-2</v>
      </c>
      <c r="H566" s="168">
        <v>0</v>
      </c>
      <c r="I566" s="169">
        <v>0</v>
      </c>
      <c r="J566" s="170">
        <v>1000</v>
      </c>
      <c r="K566" s="170">
        <v>0</v>
      </c>
      <c r="L566" s="170">
        <v>0</v>
      </c>
      <c r="M566" s="170">
        <v>0</v>
      </c>
      <c r="O566" s="157"/>
      <c r="P566" s="19"/>
    </row>
    <row r="567" spans="1:16" x14ac:dyDescent="0.25">
      <c r="A567" s="17" t="s">
        <v>1330</v>
      </c>
      <c r="B567" s="15" t="s">
        <v>1331</v>
      </c>
      <c r="C567" s="15">
        <v>1</v>
      </c>
      <c r="D567" s="15">
        <v>0</v>
      </c>
      <c r="E567" s="166">
        <v>68475</v>
      </c>
      <c r="F567" s="166">
        <v>0</v>
      </c>
      <c r="G567" s="167">
        <v>6.5000000000000002E-2</v>
      </c>
      <c r="H567" s="168">
        <v>0</v>
      </c>
      <c r="I567" s="169">
        <v>0.02</v>
      </c>
      <c r="J567" s="170">
        <v>0</v>
      </c>
      <c r="K567" s="170">
        <v>0</v>
      </c>
      <c r="L567" s="170">
        <v>0</v>
      </c>
      <c r="M567" s="170">
        <v>0</v>
      </c>
      <c r="O567" s="157"/>
      <c r="P567" s="19"/>
    </row>
    <row r="568" spans="1:16" x14ac:dyDescent="0.25">
      <c r="A568" s="17" t="s">
        <v>1332</v>
      </c>
      <c r="B568" s="15" t="s">
        <v>1333</v>
      </c>
      <c r="C568" s="15">
        <v>1</v>
      </c>
      <c r="D568" s="15">
        <v>0</v>
      </c>
      <c r="E568" s="166">
        <v>30359</v>
      </c>
      <c r="F568" s="166">
        <v>0</v>
      </c>
      <c r="G568" s="167">
        <v>6.5000000000000002E-2</v>
      </c>
      <c r="H568" s="168">
        <v>0</v>
      </c>
      <c r="I568" s="169">
        <v>0</v>
      </c>
      <c r="J568" s="170">
        <v>400</v>
      </c>
      <c r="K568" s="170">
        <v>0</v>
      </c>
      <c r="L568" s="170">
        <v>0</v>
      </c>
      <c r="M568" s="170">
        <v>0</v>
      </c>
      <c r="O568" s="157"/>
      <c r="P568" s="19"/>
    </row>
    <row r="569" spans="1:16" x14ac:dyDescent="0.25">
      <c r="A569" s="17" t="s">
        <v>1334</v>
      </c>
      <c r="B569" s="15" t="s">
        <v>1335</v>
      </c>
      <c r="C569" s="15">
        <v>1</v>
      </c>
      <c r="D569" s="15">
        <v>0</v>
      </c>
      <c r="E569" s="166">
        <v>1973781</v>
      </c>
      <c r="F569" s="166">
        <v>0</v>
      </c>
      <c r="G569" s="167">
        <v>0.9</v>
      </c>
      <c r="H569" s="168">
        <v>0</v>
      </c>
      <c r="I569" s="169">
        <v>0.72</v>
      </c>
      <c r="J569" s="170">
        <v>0</v>
      </c>
      <c r="K569" s="170">
        <v>0</v>
      </c>
      <c r="L569" s="170">
        <v>0</v>
      </c>
      <c r="M569" s="170">
        <v>0</v>
      </c>
      <c r="O569" s="157"/>
      <c r="P569" s="19"/>
    </row>
    <row r="570" spans="1:16" x14ac:dyDescent="0.25">
      <c r="A570" s="17" t="s">
        <v>1336</v>
      </c>
      <c r="B570" s="15" t="s">
        <v>1337</v>
      </c>
      <c r="C570" s="15">
        <v>1</v>
      </c>
      <c r="D570" s="15">
        <v>0</v>
      </c>
      <c r="E570" s="166">
        <v>33439</v>
      </c>
      <c r="F570" s="166">
        <v>0</v>
      </c>
      <c r="G570" s="167">
        <v>0.28799999999999998</v>
      </c>
      <c r="H570" s="168">
        <v>500</v>
      </c>
      <c r="I570" s="169">
        <v>0.28000000000000003</v>
      </c>
      <c r="J570" s="170">
        <v>0</v>
      </c>
      <c r="K570" s="170">
        <v>0</v>
      </c>
      <c r="L570" s="170">
        <v>0</v>
      </c>
      <c r="M570" s="170">
        <v>8400</v>
      </c>
      <c r="O570" s="157"/>
      <c r="P570" s="19"/>
    </row>
    <row r="571" spans="1:16" x14ac:dyDescent="0.25">
      <c r="A571" s="17" t="s">
        <v>1338</v>
      </c>
      <c r="B571" s="15" t="s">
        <v>1339</v>
      </c>
      <c r="C571" s="15">
        <v>1</v>
      </c>
      <c r="D571" s="15">
        <v>0</v>
      </c>
      <c r="E571" s="166">
        <v>1126968</v>
      </c>
      <c r="F571" s="166">
        <v>0</v>
      </c>
      <c r="G571" s="167">
        <v>0.9</v>
      </c>
      <c r="H571" s="168">
        <v>0</v>
      </c>
      <c r="I571" s="169">
        <v>0.82199999999999995</v>
      </c>
      <c r="J571" s="170">
        <v>0</v>
      </c>
      <c r="K571" s="170">
        <v>0</v>
      </c>
      <c r="L571" s="170">
        <v>0</v>
      </c>
      <c r="M571" s="170">
        <v>0</v>
      </c>
      <c r="O571" s="157"/>
      <c r="P571" s="19"/>
    </row>
    <row r="572" spans="1:16" x14ac:dyDescent="0.25">
      <c r="A572" s="17" t="s">
        <v>1340</v>
      </c>
      <c r="B572" s="15" t="s">
        <v>1341</v>
      </c>
      <c r="C572" s="15">
        <v>1</v>
      </c>
      <c r="D572" s="15">
        <v>0</v>
      </c>
      <c r="E572" s="166">
        <v>560379</v>
      </c>
      <c r="F572" s="166">
        <v>0</v>
      </c>
      <c r="G572" s="167">
        <v>0.52</v>
      </c>
      <c r="H572" s="168">
        <v>2500</v>
      </c>
      <c r="I572" s="169">
        <v>0.35099999999999998</v>
      </c>
      <c r="J572" s="170">
        <v>0</v>
      </c>
      <c r="K572" s="170">
        <v>0</v>
      </c>
      <c r="L572" s="170">
        <v>0</v>
      </c>
      <c r="M572" s="170">
        <v>0</v>
      </c>
      <c r="O572" s="157"/>
      <c r="P572" s="19"/>
    </row>
    <row r="573" spans="1:16" x14ac:dyDescent="0.25">
      <c r="A573" s="17" t="s">
        <v>1342</v>
      </c>
      <c r="B573" s="15" t="s">
        <v>1343</v>
      </c>
      <c r="C573" s="15">
        <v>1</v>
      </c>
      <c r="D573" s="15">
        <v>0</v>
      </c>
      <c r="E573" s="166">
        <v>225445</v>
      </c>
      <c r="F573" s="166">
        <v>0</v>
      </c>
      <c r="G573" s="167">
        <v>0.42799999999999999</v>
      </c>
      <c r="H573" s="168">
        <v>0</v>
      </c>
      <c r="I573" s="169">
        <v>0.41899999999999998</v>
      </c>
      <c r="J573" s="170">
        <v>0</v>
      </c>
      <c r="K573" s="170">
        <v>0</v>
      </c>
      <c r="L573" s="170">
        <v>0</v>
      </c>
      <c r="M573" s="170">
        <v>25140</v>
      </c>
      <c r="O573" s="157"/>
      <c r="P573" s="19"/>
    </row>
    <row r="574" spans="1:16" x14ac:dyDescent="0.25">
      <c r="A574" s="17" t="s">
        <v>1344</v>
      </c>
      <c r="B574" s="15" t="s">
        <v>1345</v>
      </c>
      <c r="C574" s="15">
        <v>1</v>
      </c>
      <c r="D574" s="15">
        <v>0</v>
      </c>
      <c r="E574" s="166">
        <v>300801</v>
      </c>
      <c r="F574" s="166">
        <v>0</v>
      </c>
      <c r="G574" s="167">
        <v>0.48699999999999999</v>
      </c>
      <c r="H574" s="168">
        <v>0</v>
      </c>
      <c r="I574" s="169">
        <v>0.58799999999999997</v>
      </c>
      <c r="J574" s="170">
        <v>12460</v>
      </c>
      <c r="K574" s="170">
        <v>0</v>
      </c>
      <c r="L574" s="170">
        <v>0</v>
      </c>
      <c r="M574" s="170">
        <v>0</v>
      </c>
      <c r="O574" s="157"/>
      <c r="P574" s="19"/>
    </row>
    <row r="575" spans="1:16" x14ac:dyDescent="0.25">
      <c r="A575" s="17" t="s">
        <v>1346</v>
      </c>
      <c r="B575" s="15" t="s">
        <v>1347</v>
      </c>
      <c r="C575" s="15">
        <v>1</v>
      </c>
      <c r="D575" s="15">
        <v>0</v>
      </c>
      <c r="E575" s="166">
        <v>1340316</v>
      </c>
      <c r="F575" s="166">
        <v>0</v>
      </c>
      <c r="G575" s="167">
        <v>0.63300000000000001</v>
      </c>
      <c r="H575" s="168">
        <v>0</v>
      </c>
      <c r="I575" s="169">
        <v>0.47799999999999998</v>
      </c>
      <c r="J575" s="170">
        <v>0</v>
      </c>
      <c r="K575" s="170">
        <v>0</v>
      </c>
      <c r="L575" s="170">
        <v>0</v>
      </c>
      <c r="M575" s="170">
        <v>0</v>
      </c>
      <c r="O575" s="157"/>
      <c r="P575" s="19"/>
    </row>
    <row r="576" spans="1:16" x14ac:dyDescent="0.25">
      <c r="A576" s="17" t="s">
        <v>1348</v>
      </c>
      <c r="B576" s="15" t="s">
        <v>1349</v>
      </c>
      <c r="C576" s="15">
        <v>1</v>
      </c>
      <c r="D576" s="15">
        <v>0</v>
      </c>
      <c r="E576" s="166">
        <v>460675</v>
      </c>
      <c r="F576" s="166">
        <v>0</v>
      </c>
      <c r="G576" s="167">
        <v>0.40899999999999997</v>
      </c>
      <c r="H576" s="168">
        <v>3900</v>
      </c>
      <c r="I576" s="169">
        <v>0.60399999999999998</v>
      </c>
      <c r="J576" s="170">
        <v>0</v>
      </c>
      <c r="K576" s="170">
        <v>0</v>
      </c>
      <c r="L576" s="170">
        <v>0</v>
      </c>
      <c r="M576" s="170">
        <v>0</v>
      </c>
      <c r="O576" s="157"/>
      <c r="P576" s="19"/>
    </row>
    <row r="577" spans="1:16" x14ac:dyDescent="0.25">
      <c r="A577" s="17" t="s">
        <v>1350</v>
      </c>
      <c r="B577" s="15" t="s">
        <v>1351</v>
      </c>
      <c r="C577" s="15">
        <v>1</v>
      </c>
      <c r="D577" s="15">
        <v>0</v>
      </c>
      <c r="E577" s="166">
        <v>4275383</v>
      </c>
      <c r="F577" s="166">
        <v>0</v>
      </c>
      <c r="G577" s="167">
        <v>0.9</v>
      </c>
      <c r="H577" s="168">
        <v>0</v>
      </c>
      <c r="I577" s="169">
        <v>0.86499999999999999</v>
      </c>
      <c r="J577" s="170">
        <v>0</v>
      </c>
      <c r="K577" s="170">
        <v>0</v>
      </c>
      <c r="L577" s="170">
        <v>0</v>
      </c>
      <c r="M577" s="170">
        <v>0</v>
      </c>
      <c r="O577" s="157"/>
      <c r="P577" s="19"/>
    </row>
    <row r="578" spans="1:16" x14ac:dyDescent="0.25">
      <c r="A578" s="17" t="s">
        <v>1352</v>
      </c>
      <c r="B578" s="15" t="s">
        <v>1353</v>
      </c>
      <c r="C578" s="15">
        <v>1</v>
      </c>
      <c r="D578" s="15">
        <v>0</v>
      </c>
      <c r="E578" s="166">
        <v>1806240</v>
      </c>
      <c r="F578" s="166">
        <v>0</v>
      </c>
      <c r="G578" s="167">
        <v>0.9</v>
      </c>
      <c r="H578" s="168">
        <v>0</v>
      </c>
      <c r="I578" s="169">
        <v>0.81799999999999995</v>
      </c>
      <c r="J578" s="170">
        <v>32130</v>
      </c>
      <c r="K578" s="170">
        <v>0</v>
      </c>
      <c r="L578" s="170">
        <v>0</v>
      </c>
      <c r="M578" s="170">
        <v>0</v>
      </c>
      <c r="O578" s="157"/>
      <c r="P578" s="19"/>
    </row>
    <row r="579" spans="1:16" x14ac:dyDescent="0.25">
      <c r="A579" s="17" t="s">
        <v>1354</v>
      </c>
      <c r="B579" s="15" t="s">
        <v>1355</v>
      </c>
      <c r="C579" s="15">
        <v>1</v>
      </c>
      <c r="D579" s="15">
        <v>0</v>
      </c>
      <c r="E579" s="166">
        <v>1130970</v>
      </c>
      <c r="F579" s="166">
        <v>0</v>
      </c>
      <c r="G579" s="167">
        <v>0.9</v>
      </c>
      <c r="H579" s="168">
        <v>0</v>
      </c>
      <c r="I579" s="169">
        <v>0.80200000000000005</v>
      </c>
      <c r="J579" s="170">
        <v>0</v>
      </c>
      <c r="K579" s="170">
        <v>0</v>
      </c>
      <c r="L579" s="170">
        <v>0</v>
      </c>
      <c r="M579" s="170">
        <v>0</v>
      </c>
      <c r="O579" s="157"/>
      <c r="P579" s="19"/>
    </row>
    <row r="580" spans="1:16" x14ac:dyDescent="0.25">
      <c r="A580" s="17" t="s">
        <v>1356</v>
      </c>
      <c r="B580" s="15" t="s">
        <v>1357</v>
      </c>
      <c r="C580" s="15">
        <v>1</v>
      </c>
      <c r="D580" s="15">
        <v>0</v>
      </c>
      <c r="E580" s="166">
        <v>2459677</v>
      </c>
      <c r="F580" s="166">
        <v>0</v>
      </c>
      <c r="G580" s="167">
        <v>0.89200000000000002</v>
      </c>
      <c r="H580" s="168">
        <v>0</v>
      </c>
      <c r="I580" s="169">
        <v>0.77900000000000003</v>
      </c>
      <c r="J580" s="170">
        <v>0</v>
      </c>
      <c r="K580" s="170">
        <v>0</v>
      </c>
      <c r="L580" s="170">
        <v>0</v>
      </c>
      <c r="M580" s="170">
        <v>65484</v>
      </c>
      <c r="O580" s="157"/>
      <c r="P580" s="19"/>
    </row>
    <row r="581" spans="1:16" x14ac:dyDescent="0.25">
      <c r="A581" s="17" t="s">
        <v>1358</v>
      </c>
      <c r="B581" s="15" t="s">
        <v>1359</v>
      </c>
      <c r="C581" s="15">
        <v>1</v>
      </c>
      <c r="D581" s="15">
        <v>0</v>
      </c>
      <c r="E581" s="166">
        <v>2180116</v>
      </c>
      <c r="F581" s="166">
        <v>26679</v>
      </c>
      <c r="G581" s="167">
        <v>0.9</v>
      </c>
      <c r="H581" s="168">
        <v>2000</v>
      </c>
      <c r="I581" s="169">
        <v>0.76100000000000001</v>
      </c>
      <c r="J581" s="170">
        <v>30135</v>
      </c>
      <c r="K581" s="170">
        <v>0</v>
      </c>
      <c r="L581" s="170">
        <v>0</v>
      </c>
      <c r="M581" s="170">
        <v>0</v>
      </c>
      <c r="O581" s="157"/>
      <c r="P581" s="19"/>
    </row>
    <row r="582" spans="1:16" x14ac:dyDescent="0.25">
      <c r="A582" s="17" t="s">
        <v>1360</v>
      </c>
      <c r="B582" s="15" t="s">
        <v>1361</v>
      </c>
      <c r="C582" s="15">
        <v>1</v>
      </c>
      <c r="D582" s="15">
        <v>0</v>
      </c>
      <c r="E582" s="166">
        <v>1418360</v>
      </c>
      <c r="F582" s="166">
        <v>0</v>
      </c>
      <c r="G582" s="167">
        <v>0.9</v>
      </c>
      <c r="H582" s="168">
        <v>0</v>
      </c>
      <c r="I582" s="169">
        <v>0.84499999999999997</v>
      </c>
      <c r="J582" s="170">
        <v>0</v>
      </c>
      <c r="K582" s="170">
        <v>0</v>
      </c>
      <c r="L582" s="170">
        <v>0</v>
      </c>
      <c r="M582" s="170">
        <v>49095</v>
      </c>
      <c r="O582" s="157"/>
      <c r="P582" s="19"/>
    </row>
    <row r="583" spans="1:16" x14ac:dyDescent="0.25">
      <c r="A583" s="17" t="s">
        <v>1362</v>
      </c>
      <c r="B583" s="15" t="s">
        <v>1363</v>
      </c>
      <c r="C583" s="15">
        <v>1</v>
      </c>
      <c r="D583" s="15">
        <v>0</v>
      </c>
      <c r="E583" s="166">
        <v>2788800</v>
      </c>
      <c r="F583" s="166">
        <v>0</v>
      </c>
      <c r="G583" s="167">
        <v>0.752</v>
      </c>
      <c r="H583" s="168">
        <v>0</v>
      </c>
      <c r="I583" s="169">
        <v>0.71599999999999997</v>
      </c>
      <c r="J583" s="170">
        <v>0</v>
      </c>
      <c r="K583" s="170">
        <v>0</v>
      </c>
      <c r="L583" s="170">
        <v>0</v>
      </c>
      <c r="M583" s="170">
        <v>42960</v>
      </c>
      <c r="O583" s="157"/>
      <c r="P583" s="19"/>
    </row>
    <row r="584" spans="1:16" x14ac:dyDescent="0.25">
      <c r="A584" s="17" t="s">
        <v>1364</v>
      </c>
      <c r="B584" s="15" t="s">
        <v>1365</v>
      </c>
      <c r="C584" s="15">
        <v>1</v>
      </c>
      <c r="D584" s="15">
        <v>0</v>
      </c>
      <c r="E584" s="166">
        <v>1695239</v>
      </c>
      <c r="F584" s="166">
        <v>0</v>
      </c>
      <c r="G584" s="167">
        <v>0.9</v>
      </c>
      <c r="H584" s="168">
        <v>0</v>
      </c>
      <c r="I584" s="169">
        <v>0.79300000000000004</v>
      </c>
      <c r="J584" s="170">
        <v>31255</v>
      </c>
      <c r="K584" s="170">
        <v>0</v>
      </c>
      <c r="L584" s="170">
        <v>0</v>
      </c>
      <c r="M584" s="170">
        <v>0</v>
      </c>
      <c r="O584" s="157"/>
      <c r="P584" s="19"/>
    </row>
    <row r="585" spans="1:16" x14ac:dyDescent="0.25">
      <c r="A585" s="17" t="s">
        <v>1366</v>
      </c>
      <c r="B585" s="15" t="s">
        <v>1367</v>
      </c>
      <c r="C585" s="15">
        <v>1</v>
      </c>
      <c r="D585" s="15">
        <v>0</v>
      </c>
      <c r="E585" s="166">
        <v>2210316</v>
      </c>
      <c r="F585" s="166">
        <v>0</v>
      </c>
      <c r="G585" s="167">
        <v>0.52800000000000002</v>
      </c>
      <c r="H585" s="168">
        <v>0</v>
      </c>
      <c r="I585" s="169">
        <v>0.48099999999999998</v>
      </c>
      <c r="J585" s="170">
        <v>19810</v>
      </c>
      <c r="K585" s="170">
        <v>0</v>
      </c>
      <c r="L585" s="170">
        <v>0</v>
      </c>
      <c r="M585" s="170">
        <v>156325</v>
      </c>
      <c r="O585" s="157"/>
      <c r="P585" s="19"/>
    </row>
    <row r="586" spans="1:16" x14ac:dyDescent="0.25">
      <c r="A586" s="17" t="s">
        <v>1368</v>
      </c>
      <c r="B586" s="15" t="s">
        <v>1369</v>
      </c>
      <c r="C586" s="15">
        <v>1</v>
      </c>
      <c r="D586" s="15">
        <v>0</v>
      </c>
      <c r="E586" s="166">
        <v>1659299</v>
      </c>
      <c r="F586" s="166">
        <v>0</v>
      </c>
      <c r="G586" s="167">
        <v>0.64300000000000002</v>
      </c>
      <c r="H586" s="168">
        <v>0</v>
      </c>
      <c r="I586" s="169">
        <v>0.58099999999999996</v>
      </c>
      <c r="J586" s="170">
        <v>23835</v>
      </c>
      <c r="K586" s="170">
        <v>0</v>
      </c>
      <c r="L586" s="170">
        <v>0</v>
      </c>
      <c r="M586" s="170">
        <v>0</v>
      </c>
      <c r="O586" s="157"/>
      <c r="P586" s="19"/>
    </row>
    <row r="587" spans="1:16" x14ac:dyDescent="0.25">
      <c r="A587" s="17" t="s">
        <v>1370</v>
      </c>
      <c r="B587" s="15" t="s">
        <v>1371</v>
      </c>
      <c r="C587" s="15">
        <v>1</v>
      </c>
      <c r="D587" s="15">
        <v>0</v>
      </c>
      <c r="E587" s="166">
        <v>2120974</v>
      </c>
      <c r="F587" s="166">
        <v>0</v>
      </c>
      <c r="G587" s="167">
        <v>0.9</v>
      </c>
      <c r="H587" s="168">
        <v>0</v>
      </c>
      <c r="I587" s="169">
        <v>0.78500000000000003</v>
      </c>
      <c r="J587" s="170">
        <v>25170</v>
      </c>
      <c r="K587" s="170">
        <v>0</v>
      </c>
      <c r="L587" s="170">
        <v>0</v>
      </c>
      <c r="M587" s="170">
        <v>0</v>
      </c>
      <c r="O587" s="157"/>
      <c r="P587" s="19"/>
    </row>
    <row r="588" spans="1:16" x14ac:dyDescent="0.25">
      <c r="A588" s="17" t="s">
        <v>1372</v>
      </c>
      <c r="B588" s="15" t="s">
        <v>1373</v>
      </c>
      <c r="C588" s="15">
        <v>1</v>
      </c>
      <c r="D588" s="15">
        <v>0</v>
      </c>
      <c r="E588" s="166">
        <v>2339122</v>
      </c>
      <c r="F588" s="166">
        <v>0</v>
      </c>
      <c r="G588" s="167">
        <v>0.71399999999999997</v>
      </c>
      <c r="H588" s="168">
        <v>1000</v>
      </c>
      <c r="I588" s="169">
        <v>0.72099999999999997</v>
      </c>
      <c r="J588" s="170">
        <v>25654</v>
      </c>
      <c r="K588" s="170">
        <v>0</v>
      </c>
      <c r="L588" s="170">
        <v>0</v>
      </c>
      <c r="M588" s="170">
        <v>0</v>
      </c>
      <c r="O588" s="157"/>
      <c r="P588" s="19"/>
    </row>
    <row r="589" spans="1:16" x14ac:dyDescent="0.25">
      <c r="A589" s="17" t="s">
        <v>1374</v>
      </c>
      <c r="B589" s="15" t="s">
        <v>1375</v>
      </c>
      <c r="C589" s="15">
        <v>1</v>
      </c>
      <c r="D589" s="15">
        <v>0</v>
      </c>
      <c r="E589" s="166">
        <v>7679097</v>
      </c>
      <c r="F589" s="166">
        <v>0</v>
      </c>
      <c r="G589" s="167">
        <v>0.59399999999999997</v>
      </c>
      <c r="H589" s="168">
        <v>0</v>
      </c>
      <c r="I589" s="169">
        <v>0.56399999999999995</v>
      </c>
      <c r="J589" s="170">
        <v>0</v>
      </c>
      <c r="K589" s="170">
        <v>42205</v>
      </c>
      <c r="L589" s="170">
        <v>0</v>
      </c>
      <c r="M589" s="170">
        <v>0</v>
      </c>
      <c r="O589" s="157"/>
      <c r="P589" s="19"/>
    </row>
    <row r="590" spans="1:16" x14ac:dyDescent="0.25">
      <c r="A590" s="17" t="s">
        <v>1376</v>
      </c>
      <c r="B590" s="15" t="s">
        <v>1377</v>
      </c>
      <c r="C590" s="15">
        <v>1</v>
      </c>
      <c r="D590" s="15">
        <v>0</v>
      </c>
      <c r="E590" s="166">
        <v>1446022</v>
      </c>
      <c r="F590" s="166">
        <v>0</v>
      </c>
      <c r="G590" s="167">
        <v>0.60799999999999998</v>
      </c>
      <c r="H590" s="168">
        <v>2300</v>
      </c>
      <c r="I590" s="169">
        <v>0.56200000000000006</v>
      </c>
      <c r="J590" s="170">
        <v>7848</v>
      </c>
      <c r="K590" s="170">
        <v>0</v>
      </c>
      <c r="L590" s="170">
        <v>0</v>
      </c>
      <c r="M590" s="170">
        <v>0</v>
      </c>
      <c r="O590" s="157"/>
      <c r="P590" s="19"/>
    </row>
    <row r="591" spans="1:16" x14ac:dyDescent="0.25">
      <c r="A591" s="17" t="s">
        <v>1378</v>
      </c>
      <c r="B591" s="15" t="s">
        <v>1379</v>
      </c>
      <c r="C591" s="15">
        <v>1</v>
      </c>
      <c r="D591" s="15">
        <v>0</v>
      </c>
      <c r="E591" s="166">
        <v>2820663</v>
      </c>
      <c r="F591" s="166">
        <v>0</v>
      </c>
      <c r="G591" s="167">
        <v>0.32400000000000001</v>
      </c>
      <c r="H591" s="168">
        <v>0</v>
      </c>
      <c r="I591" s="169">
        <v>0.55500000000000005</v>
      </c>
      <c r="J591" s="170">
        <v>0</v>
      </c>
      <c r="K591" s="170">
        <v>0</v>
      </c>
      <c r="L591" s="170">
        <v>0</v>
      </c>
      <c r="M591" s="170">
        <v>0</v>
      </c>
      <c r="O591" s="157"/>
      <c r="P591" s="19"/>
    </row>
    <row r="592" spans="1:16" x14ac:dyDescent="0.25">
      <c r="A592" s="17" t="s">
        <v>1380</v>
      </c>
      <c r="B592" s="15" t="s">
        <v>1381</v>
      </c>
      <c r="C592" s="15">
        <v>1</v>
      </c>
      <c r="D592" s="15">
        <v>0</v>
      </c>
      <c r="E592" s="166">
        <v>1701114</v>
      </c>
      <c r="F592" s="166">
        <v>0</v>
      </c>
      <c r="G592" s="167">
        <v>0.66200000000000003</v>
      </c>
      <c r="H592" s="168">
        <v>0</v>
      </c>
      <c r="I592" s="169">
        <v>0.61399999999999999</v>
      </c>
      <c r="J592" s="170">
        <v>0</v>
      </c>
      <c r="K592" s="170">
        <v>0</v>
      </c>
      <c r="L592" s="170">
        <v>0</v>
      </c>
      <c r="M592" s="170">
        <v>0</v>
      </c>
      <c r="O592" s="157"/>
      <c r="P592" s="19"/>
    </row>
    <row r="593" spans="1:16" x14ac:dyDescent="0.25">
      <c r="A593" s="17" t="s">
        <v>1382</v>
      </c>
      <c r="B593" s="15" t="s">
        <v>1383</v>
      </c>
      <c r="C593" s="15">
        <v>1</v>
      </c>
      <c r="D593" s="15">
        <v>0</v>
      </c>
      <c r="E593" s="166">
        <v>2199683</v>
      </c>
      <c r="F593" s="166">
        <v>0</v>
      </c>
      <c r="G593" s="167">
        <v>0.44600000000000001</v>
      </c>
      <c r="H593" s="168">
        <v>4400</v>
      </c>
      <c r="I593" s="169">
        <v>0.50700000000000001</v>
      </c>
      <c r="J593" s="170">
        <v>0</v>
      </c>
      <c r="K593" s="170">
        <v>0</v>
      </c>
      <c r="L593" s="170">
        <v>0</v>
      </c>
      <c r="M593" s="170">
        <v>0</v>
      </c>
      <c r="O593" s="157"/>
      <c r="P593" s="19"/>
    </row>
    <row r="594" spans="1:16" x14ac:dyDescent="0.25">
      <c r="A594" s="17" t="s">
        <v>1384</v>
      </c>
      <c r="B594" s="15" t="s">
        <v>1385</v>
      </c>
      <c r="C594" s="15">
        <v>1</v>
      </c>
      <c r="D594" s="15">
        <v>0</v>
      </c>
      <c r="E594" s="166">
        <v>516626</v>
      </c>
      <c r="F594" s="166">
        <v>0</v>
      </c>
      <c r="G594" s="167">
        <v>6.5000000000000002E-2</v>
      </c>
      <c r="H594" s="168">
        <v>0</v>
      </c>
      <c r="I594" s="169">
        <v>0.21</v>
      </c>
      <c r="J594" s="170">
        <v>0</v>
      </c>
      <c r="K594" s="170">
        <v>0</v>
      </c>
      <c r="L594" s="170">
        <v>0</v>
      </c>
      <c r="M594" s="170">
        <v>0</v>
      </c>
      <c r="O594" s="157"/>
      <c r="P594" s="19"/>
    </row>
    <row r="595" spans="1:16" x14ac:dyDescent="0.25">
      <c r="A595" s="17" t="s">
        <v>1386</v>
      </c>
      <c r="B595" s="15" t="s">
        <v>1387</v>
      </c>
      <c r="C595" s="15">
        <v>1</v>
      </c>
      <c r="D595" s="15">
        <v>0</v>
      </c>
      <c r="E595" s="166">
        <v>1483359</v>
      </c>
      <c r="F595" s="166">
        <v>0</v>
      </c>
      <c r="G595" s="167">
        <v>0.54900000000000004</v>
      </c>
      <c r="H595" s="168">
        <v>0</v>
      </c>
      <c r="I595" s="169">
        <v>0.56000000000000005</v>
      </c>
      <c r="J595" s="170">
        <v>0</v>
      </c>
      <c r="K595" s="170">
        <v>0</v>
      </c>
      <c r="L595" s="170">
        <v>0</v>
      </c>
      <c r="M595" s="170">
        <v>0</v>
      </c>
      <c r="O595" s="157"/>
      <c r="P595" s="19"/>
    </row>
    <row r="596" spans="1:16" x14ac:dyDescent="0.25">
      <c r="A596" s="17" t="s">
        <v>1388</v>
      </c>
      <c r="B596" s="15" t="s">
        <v>1389</v>
      </c>
      <c r="C596" s="15">
        <v>1</v>
      </c>
      <c r="D596" s="15">
        <v>0</v>
      </c>
      <c r="E596" s="166">
        <v>973305</v>
      </c>
      <c r="F596" s="166">
        <v>0</v>
      </c>
      <c r="G596" s="167">
        <v>0.68600000000000005</v>
      </c>
      <c r="H596" s="168">
        <v>0</v>
      </c>
      <c r="I596" s="169">
        <v>0.64100000000000001</v>
      </c>
      <c r="J596" s="170">
        <v>0</v>
      </c>
      <c r="K596" s="170">
        <v>0</v>
      </c>
      <c r="L596" s="170">
        <v>0</v>
      </c>
      <c r="M596" s="170">
        <v>0</v>
      </c>
      <c r="O596" s="157"/>
      <c r="P596" s="19"/>
    </row>
    <row r="597" spans="1:16" x14ac:dyDescent="0.25">
      <c r="A597" s="17" t="s">
        <v>1390</v>
      </c>
      <c r="B597" s="15" t="s">
        <v>1391</v>
      </c>
      <c r="C597" s="15">
        <v>1</v>
      </c>
      <c r="D597" s="15">
        <v>0</v>
      </c>
      <c r="E597" s="166">
        <v>992234</v>
      </c>
      <c r="F597" s="166">
        <v>0</v>
      </c>
      <c r="G597" s="167">
        <v>0.70599999999999996</v>
      </c>
      <c r="H597" s="168">
        <v>0</v>
      </c>
      <c r="I597" s="169">
        <v>0.56299999999999994</v>
      </c>
      <c r="J597" s="170">
        <v>0</v>
      </c>
      <c r="K597" s="170">
        <v>0</v>
      </c>
      <c r="L597" s="170">
        <v>0</v>
      </c>
      <c r="M597" s="170">
        <v>0</v>
      </c>
      <c r="O597" s="157"/>
      <c r="P597" s="19"/>
    </row>
    <row r="598" spans="1:16" x14ac:dyDescent="0.25">
      <c r="A598" s="17" t="s">
        <v>1392</v>
      </c>
      <c r="B598" s="15" t="s">
        <v>1393</v>
      </c>
      <c r="C598" s="15">
        <v>1</v>
      </c>
      <c r="D598" s="15">
        <v>0</v>
      </c>
      <c r="E598" s="166">
        <v>35789</v>
      </c>
      <c r="F598" s="166">
        <v>0</v>
      </c>
      <c r="G598" s="167">
        <v>6.5000000000000002E-2</v>
      </c>
      <c r="H598" s="168">
        <v>300</v>
      </c>
      <c r="I598" s="169">
        <v>0</v>
      </c>
      <c r="J598" s="170">
        <v>0</v>
      </c>
      <c r="K598" s="170">
        <v>0</v>
      </c>
      <c r="L598" s="170">
        <v>0</v>
      </c>
      <c r="M598" s="170">
        <v>0</v>
      </c>
      <c r="O598" s="157"/>
      <c r="P598" s="19"/>
    </row>
    <row r="599" spans="1:16" x14ac:dyDescent="0.25">
      <c r="A599" s="17" t="s">
        <v>1394</v>
      </c>
      <c r="B599" s="15" t="s">
        <v>1395</v>
      </c>
      <c r="C599" s="15">
        <v>1</v>
      </c>
      <c r="D599" s="15">
        <v>0</v>
      </c>
      <c r="E599" s="166">
        <v>905169</v>
      </c>
      <c r="F599" s="166">
        <v>555</v>
      </c>
      <c r="G599" s="167">
        <v>0.155</v>
      </c>
      <c r="H599" s="168">
        <v>0</v>
      </c>
      <c r="I599" s="169">
        <v>0.224</v>
      </c>
      <c r="J599" s="170">
        <v>0</v>
      </c>
      <c r="K599" s="170">
        <v>57791</v>
      </c>
      <c r="L599" s="170">
        <v>28895</v>
      </c>
      <c r="M599" s="170">
        <v>5600</v>
      </c>
      <c r="O599" s="157"/>
      <c r="P599" s="19"/>
    </row>
    <row r="600" spans="1:16" x14ac:dyDescent="0.25">
      <c r="A600" s="17" t="s">
        <v>1396</v>
      </c>
      <c r="B600" s="15" t="s">
        <v>1397</v>
      </c>
      <c r="C600" s="15">
        <v>1</v>
      </c>
      <c r="D600" s="15">
        <v>0</v>
      </c>
      <c r="E600" s="166">
        <v>2028571</v>
      </c>
      <c r="F600" s="166">
        <v>0</v>
      </c>
      <c r="G600" s="167">
        <v>0.72399999999999998</v>
      </c>
      <c r="H600" s="168">
        <v>0</v>
      </c>
      <c r="I600" s="169">
        <v>0.66700000000000004</v>
      </c>
      <c r="J600" s="170">
        <v>0</v>
      </c>
      <c r="K600" s="170">
        <v>0</v>
      </c>
      <c r="L600" s="170">
        <v>0</v>
      </c>
      <c r="M600" s="170">
        <v>20677</v>
      </c>
      <c r="O600" s="157"/>
      <c r="P600" s="19"/>
    </row>
    <row r="601" spans="1:16" x14ac:dyDescent="0.25">
      <c r="A601" s="17" t="s">
        <v>1398</v>
      </c>
      <c r="B601" s="15" t="s">
        <v>1399</v>
      </c>
      <c r="C601" s="15">
        <v>1</v>
      </c>
      <c r="D601" s="15">
        <v>0</v>
      </c>
      <c r="E601" s="166">
        <v>254932</v>
      </c>
      <c r="F601" s="166">
        <v>0</v>
      </c>
      <c r="G601" s="167">
        <v>0.36599999999999999</v>
      </c>
      <c r="H601" s="168">
        <v>0</v>
      </c>
      <c r="I601" s="169">
        <v>0.48399999999999999</v>
      </c>
      <c r="J601" s="170">
        <v>0</v>
      </c>
      <c r="K601" s="170">
        <v>0</v>
      </c>
      <c r="L601" s="170">
        <v>0</v>
      </c>
      <c r="M601" s="170">
        <v>0</v>
      </c>
      <c r="O601" s="157"/>
      <c r="P601" s="19"/>
    </row>
    <row r="602" spans="1:16" x14ac:dyDescent="0.25">
      <c r="A602" s="17" t="s">
        <v>1400</v>
      </c>
      <c r="B602" s="15" t="s">
        <v>1401</v>
      </c>
      <c r="C602" s="15">
        <v>1</v>
      </c>
      <c r="D602" s="15">
        <v>0</v>
      </c>
      <c r="E602" s="166">
        <v>102527</v>
      </c>
      <c r="F602" s="166">
        <v>0</v>
      </c>
      <c r="G602" s="167">
        <v>6.5000000000000002E-2</v>
      </c>
      <c r="H602" s="168">
        <v>0</v>
      </c>
      <c r="I602" s="169">
        <v>0</v>
      </c>
      <c r="J602" s="170">
        <v>0</v>
      </c>
      <c r="K602" s="170">
        <v>0</v>
      </c>
      <c r="L602" s="170">
        <v>0</v>
      </c>
      <c r="M602" s="170">
        <v>0</v>
      </c>
      <c r="O602" s="157"/>
      <c r="P602" s="19"/>
    </row>
    <row r="603" spans="1:16" x14ac:dyDescent="0.25">
      <c r="A603" s="17" t="s">
        <v>1402</v>
      </c>
      <c r="B603" s="15" t="s">
        <v>1403</v>
      </c>
      <c r="C603" s="15">
        <v>1</v>
      </c>
      <c r="D603" s="15">
        <v>0</v>
      </c>
      <c r="E603" s="166">
        <v>637015</v>
      </c>
      <c r="F603" s="166">
        <v>0</v>
      </c>
      <c r="G603" s="167">
        <v>0.47099999999999997</v>
      </c>
      <c r="H603" s="168">
        <v>1240</v>
      </c>
      <c r="I603" s="169">
        <v>0.48</v>
      </c>
      <c r="J603" s="170">
        <v>0</v>
      </c>
      <c r="K603" s="170">
        <v>0</v>
      </c>
      <c r="L603" s="170">
        <v>0</v>
      </c>
      <c r="M603" s="170">
        <v>0</v>
      </c>
      <c r="O603" s="157"/>
      <c r="P603" s="19"/>
    </row>
    <row r="604" spans="1:16" x14ac:dyDescent="0.25">
      <c r="A604" s="17" t="s">
        <v>1404</v>
      </c>
      <c r="B604" s="15" t="s">
        <v>1405</v>
      </c>
      <c r="C604" s="15">
        <v>1</v>
      </c>
      <c r="D604" s="15">
        <v>0</v>
      </c>
      <c r="E604" s="166">
        <v>4138542</v>
      </c>
      <c r="F604" s="166">
        <v>0</v>
      </c>
      <c r="G604" s="167">
        <v>0.67500000000000004</v>
      </c>
      <c r="H604" s="168">
        <v>0</v>
      </c>
      <c r="I604" s="169">
        <v>0.628</v>
      </c>
      <c r="J604" s="170">
        <v>11648</v>
      </c>
      <c r="K604" s="170">
        <v>0</v>
      </c>
      <c r="L604" s="170">
        <v>0</v>
      </c>
      <c r="M604" s="170">
        <v>0</v>
      </c>
      <c r="O604" s="157"/>
      <c r="P604" s="19"/>
    </row>
    <row r="605" spans="1:16" x14ac:dyDescent="0.25">
      <c r="A605" s="17" t="s">
        <v>1406</v>
      </c>
      <c r="B605" s="15" t="s">
        <v>1407</v>
      </c>
      <c r="C605" s="15">
        <v>1</v>
      </c>
      <c r="D605" s="15">
        <v>0</v>
      </c>
      <c r="E605" s="166">
        <v>102186</v>
      </c>
      <c r="F605" s="166">
        <v>0</v>
      </c>
      <c r="G605" s="167">
        <v>0.79</v>
      </c>
      <c r="H605" s="168">
        <v>750</v>
      </c>
      <c r="I605" s="169">
        <v>0.625</v>
      </c>
      <c r="J605" s="170">
        <v>0</v>
      </c>
      <c r="K605" s="170">
        <v>0</v>
      </c>
      <c r="L605" s="170">
        <v>0</v>
      </c>
      <c r="M605" s="170">
        <v>0</v>
      </c>
      <c r="O605" s="157"/>
      <c r="P605" s="19"/>
    </row>
    <row r="606" spans="1:16" x14ac:dyDescent="0.25">
      <c r="A606" s="17" t="s">
        <v>1408</v>
      </c>
      <c r="B606" s="15" t="s">
        <v>1409</v>
      </c>
      <c r="C606" s="15">
        <v>1</v>
      </c>
      <c r="D606" s="15">
        <v>0</v>
      </c>
      <c r="E606" s="166">
        <v>1185776</v>
      </c>
      <c r="F606" s="166">
        <v>0</v>
      </c>
      <c r="G606" s="167">
        <v>0.70299999999999996</v>
      </c>
      <c r="H606" s="168">
        <v>0</v>
      </c>
      <c r="I606" s="169">
        <v>0.70399999999999996</v>
      </c>
      <c r="J606" s="170">
        <v>0</v>
      </c>
      <c r="K606" s="170">
        <v>10548</v>
      </c>
      <c r="L606" s="170">
        <v>5274</v>
      </c>
      <c r="M606" s="170">
        <v>0</v>
      </c>
      <c r="O606" s="157"/>
      <c r="P606" s="19"/>
    </row>
    <row r="607" spans="1:16" x14ac:dyDescent="0.25">
      <c r="A607" s="17" t="s">
        <v>1410</v>
      </c>
      <c r="B607" s="15" t="s">
        <v>1411</v>
      </c>
      <c r="C607" s="15">
        <v>1</v>
      </c>
      <c r="D607" s="15">
        <v>0</v>
      </c>
      <c r="E607" s="166">
        <v>595059</v>
      </c>
      <c r="F607" s="166">
        <v>0</v>
      </c>
      <c r="G607" s="167">
        <v>0.77700000000000002</v>
      </c>
      <c r="H607" s="168">
        <v>0</v>
      </c>
      <c r="I607" s="169">
        <v>0.73</v>
      </c>
      <c r="J607" s="170">
        <v>0</v>
      </c>
      <c r="K607" s="170">
        <v>0</v>
      </c>
      <c r="L607" s="170">
        <v>0</v>
      </c>
      <c r="M607" s="170">
        <v>0</v>
      </c>
      <c r="O607" s="157"/>
      <c r="P607" s="19"/>
    </row>
    <row r="608" spans="1:16" x14ac:dyDescent="0.25">
      <c r="A608" s="17" t="s">
        <v>1412</v>
      </c>
      <c r="B608" s="15" t="s">
        <v>1413</v>
      </c>
      <c r="C608" s="15">
        <v>1</v>
      </c>
      <c r="D608" s="15">
        <v>0</v>
      </c>
      <c r="E608" s="166">
        <v>243856</v>
      </c>
      <c r="F608" s="166">
        <v>0</v>
      </c>
      <c r="G608" s="167">
        <v>0.67900000000000005</v>
      </c>
      <c r="H608" s="168">
        <v>0</v>
      </c>
      <c r="I608" s="169">
        <v>0.66100000000000003</v>
      </c>
      <c r="J608" s="170">
        <v>0</v>
      </c>
      <c r="K608" s="170">
        <v>0</v>
      </c>
      <c r="L608" s="170">
        <v>0</v>
      </c>
      <c r="M608" s="170">
        <v>0</v>
      </c>
      <c r="O608" s="157"/>
      <c r="P608" s="19"/>
    </row>
    <row r="609" spans="1:16" x14ac:dyDescent="0.25">
      <c r="A609" s="17" t="s">
        <v>1414</v>
      </c>
      <c r="B609" s="15" t="s">
        <v>1415</v>
      </c>
      <c r="C609" s="15">
        <v>1</v>
      </c>
      <c r="D609" s="15">
        <v>1</v>
      </c>
      <c r="E609" s="166">
        <v>410863</v>
      </c>
      <c r="F609" s="166">
        <v>0</v>
      </c>
      <c r="G609" s="167">
        <v>0.9</v>
      </c>
      <c r="H609" s="168">
        <v>0</v>
      </c>
      <c r="I609" s="169">
        <v>0.80800000000000005</v>
      </c>
      <c r="J609" s="170">
        <v>0</v>
      </c>
      <c r="K609" s="170">
        <v>0</v>
      </c>
      <c r="L609" s="170">
        <v>0</v>
      </c>
      <c r="M609" s="170">
        <v>8080</v>
      </c>
      <c r="O609" s="157"/>
      <c r="P609" s="19"/>
    </row>
    <row r="610" spans="1:16" x14ac:dyDescent="0.25">
      <c r="A610" s="17" t="s">
        <v>1416</v>
      </c>
      <c r="B610" s="15" t="s">
        <v>1417</v>
      </c>
      <c r="C610" s="15">
        <v>1</v>
      </c>
      <c r="D610" s="15">
        <v>0</v>
      </c>
      <c r="E610" s="166">
        <v>1292786</v>
      </c>
      <c r="F610" s="166">
        <v>0</v>
      </c>
      <c r="G610" s="167">
        <v>0.9</v>
      </c>
      <c r="H610" s="168">
        <v>0</v>
      </c>
      <c r="I610" s="169">
        <v>0.79600000000000004</v>
      </c>
      <c r="J610" s="170">
        <v>0</v>
      </c>
      <c r="K610" s="170">
        <v>0</v>
      </c>
      <c r="L610" s="170">
        <v>0</v>
      </c>
      <c r="M610" s="170">
        <v>0</v>
      </c>
      <c r="O610" s="157"/>
      <c r="P610" s="19"/>
    </row>
    <row r="611" spans="1:16" x14ac:dyDescent="0.25">
      <c r="A611" s="17" t="s">
        <v>1418</v>
      </c>
      <c r="B611" s="15" t="s">
        <v>1419</v>
      </c>
      <c r="C611" s="15">
        <v>1</v>
      </c>
      <c r="D611" s="15">
        <v>0</v>
      </c>
      <c r="E611" s="166">
        <v>1261627</v>
      </c>
      <c r="F611" s="166">
        <v>0</v>
      </c>
      <c r="G611" s="167">
        <v>0.70799999999999996</v>
      </c>
      <c r="H611" s="168">
        <v>13000</v>
      </c>
      <c r="I611" s="169">
        <v>0.71899999999999997</v>
      </c>
      <c r="J611" s="170">
        <v>0</v>
      </c>
      <c r="K611" s="170">
        <v>0</v>
      </c>
      <c r="L611" s="170">
        <v>0</v>
      </c>
      <c r="M611" s="170">
        <v>0</v>
      </c>
      <c r="O611" s="157"/>
      <c r="P611" s="19"/>
    </row>
    <row r="612" spans="1:16" x14ac:dyDescent="0.25">
      <c r="A612" s="17" t="s">
        <v>1420</v>
      </c>
      <c r="B612" s="15" t="s">
        <v>1421</v>
      </c>
      <c r="C612" s="15">
        <v>1</v>
      </c>
      <c r="D612" s="15">
        <v>0</v>
      </c>
      <c r="E612" s="166">
        <v>362941</v>
      </c>
      <c r="F612" s="166">
        <v>0</v>
      </c>
      <c r="G612" s="167">
        <v>0.9</v>
      </c>
      <c r="H612" s="168">
        <v>0</v>
      </c>
      <c r="I612" s="169">
        <v>0.754</v>
      </c>
      <c r="J612" s="170">
        <v>0</v>
      </c>
      <c r="K612" s="170">
        <v>0</v>
      </c>
      <c r="L612" s="170">
        <v>0</v>
      </c>
      <c r="M612" s="170">
        <v>0</v>
      </c>
      <c r="O612" s="157"/>
      <c r="P612" s="19"/>
    </row>
    <row r="613" spans="1:16" x14ac:dyDescent="0.25">
      <c r="A613" s="17" t="s">
        <v>1422</v>
      </c>
      <c r="B613" s="15" t="s">
        <v>1423</v>
      </c>
      <c r="C613" s="15">
        <v>1</v>
      </c>
      <c r="D613" s="15">
        <v>0</v>
      </c>
      <c r="E613" s="166">
        <v>2342755</v>
      </c>
      <c r="F613" s="166">
        <v>0</v>
      </c>
      <c r="G613" s="167">
        <v>0.9</v>
      </c>
      <c r="H613" s="168">
        <v>0</v>
      </c>
      <c r="I613" s="169">
        <v>0.81100000000000005</v>
      </c>
      <c r="J613" s="170">
        <v>0</v>
      </c>
      <c r="K613" s="170">
        <v>0</v>
      </c>
      <c r="L613" s="170">
        <v>0</v>
      </c>
      <c r="M613" s="170">
        <v>0</v>
      </c>
      <c r="O613" s="157"/>
      <c r="P613" s="19"/>
    </row>
    <row r="614" spans="1:16" x14ac:dyDescent="0.25">
      <c r="A614" s="17" t="s">
        <v>1424</v>
      </c>
      <c r="B614" s="15" t="s">
        <v>1425</v>
      </c>
      <c r="C614" s="15">
        <v>1</v>
      </c>
      <c r="D614" s="15">
        <v>0</v>
      </c>
      <c r="E614" s="166">
        <v>0</v>
      </c>
      <c r="F614" s="166">
        <v>0</v>
      </c>
      <c r="G614" s="167">
        <v>6.5000000000000002E-2</v>
      </c>
      <c r="H614" s="168">
        <v>0</v>
      </c>
      <c r="I614" s="169">
        <v>2.5999999999999999E-2</v>
      </c>
      <c r="J614" s="170">
        <v>0</v>
      </c>
      <c r="K614" s="170">
        <v>0</v>
      </c>
      <c r="L614" s="170">
        <v>0</v>
      </c>
      <c r="M614" s="170">
        <v>0</v>
      </c>
      <c r="O614" s="157"/>
      <c r="P614" s="19"/>
    </row>
    <row r="615" spans="1:16" x14ac:dyDescent="0.25">
      <c r="A615" s="17" t="s">
        <v>1426</v>
      </c>
      <c r="B615" s="15" t="s">
        <v>1427</v>
      </c>
      <c r="C615" s="15">
        <v>1</v>
      </c>
      <c r="D615" s="15">
        <v>0</v>
      </c>
      <c r="E615" s="166">
        <v>1452843</v>
      </c>
      <c r="F615" s="166">
        <v>0</v>
      </c>
      <c r="G615" s="167">
        <v>0.88600000000000001</v>
      </c>
      <c r="H615" s="168">
        <v>0</v>
      </c>
      <c r="I615" s="169">
        <v>0.70099999999999996</v>
      </c>
      <c r="J615" s="170">
        <v>0</v>
      </c>
      <c r="K615" s="170">
        <v>0</v>
      </c>
      <c r="L615" s="170">
        <v>0</v>
      </c>
      <c r="M615" s="170">
        <v>8272</v>
      </c>
      <c r="O615" s="157"/>
      <c r="P615" s="19"/>
    </row>
    <row r="616" spans="1:16" x14ac:dyDescent="0.25">
      <c r="A616" s="17" t="s">
        <v>1428</v>
      </c>
      <c r="B616" s="15" t="s">
        <v>1429</v>
      </c>
      <c r="C616" s="15">
        <v>1</v>
      </c>
      <c r="D616" s="15">
        <v>0</v>
      </c>
      <c r="E616" s="166">
        <v>2360681</v>
      </c>
      <c r="F616" s="166">
        <v>0</v>
      </c>
      <c r="G616" s="167">
        <v>0.77300000000000002</v>
      </c>
      <c r="H616" s="168">
        <v>0</v>
      </c>
      <c r="I616" s="169">
        <v>0.69499999999999995</v>
      </c>
      <c r="J616" s="170">
        <v>0</v>
      </c>
      <c r="K616" s="170">
        <v>0</v>
      </c>
      <c r="L616" s="170">
        <v>0</v>
      </c>
      <c r="M616" s="170">
        <v>24325</v>
      </c>
      <c r="O616" s="157"/>
      <c r="P616" s="19"/>
    </row>
    <row r="617" spans="1:16" x14ac:dyDescent="0.25">
      <c r="A617" s="17" t="s">
        <v>1430</v>
      </c>
      <c r="B617" s="15" t="s">
        <v>1431</v>
      </c>
      <c r="C617" s="15">
        <v>1</v>
      </c>
      <c r="D617" s="15">
        <v>0</v>
      </c>
      <c r="E617" s="166">
        <v>1357394</v>
      </c>
      <c r="F617" s="166">
        <v>0</v>
      </c>
      <c r="G617" s="167">
        <v>0.81100000000000005</v>
      </c>
      <c r="H617" s="168">
        <v>0</v>
      </c>
      <c r="I617" s="169">
        <v>0.68200000000000005</v>
      </c>
      <c r="J617" s="170">
        <v>0</v>
      </c>
      <c r="K617" s="170">
        <v>0</v>
      </c>
      <c r="L617" s="170">
        <v>0</v>
      </c>
      <c r="M617" s="170">
        <v>0</v>
      </c>
      <c r="O617" s="157"/>
      <c r="P617" s="19"/>
    </row>
    <row r="618" spans="1:16" x14ac:dyDescent="0.25">
      <c r="A618" s="17" t="s">
        <v>1432</v>
      </c>
      <c r="B618" s="15" t="s">
        <v>1433</v>
      </c>
      <c r="C618" s="15">
        <v>1</v>
      </c>
      <c r="D618" s="15">
        <v>0</v>
      </c>
      <c r="E618" s="166">
        <v>4075966</v>
      </c>
      <c r="F618" s="166">
        <v>0</v>
      </c>
      <c r="G618" s="167">
        <v>0.9</v>
      </c>
      <c r="H618" s="168">
        <v>0</v>
      </c>
      <c r="I618" s="169">
        <v>0.83699999999999997</v>
      </c>
      <c r="J618" s="170">
        <v>31430</v>
      </c>
      <c r="K618" s="170">
        <v>0</v>
      </c>
      <c r="L618" s="170">
        <v>0</v>
      </c>
      <c r="M618" s="170">
        <v>0</v>
      </c>
      <c r="O618" s="157"/>
      <c r="P618" s="19"/>
    </row>
    <row r="619" spans="1:16" x14ac:dyDescent="0.25">
      <c r="A619" s="17" t="s">
        <v>1434</v>
      </c>
      <c r="B619" s="15" t="s">
        <v>1435</v>
      </c>
      <c r="C619" s="15">
        <v>1</v>
      </c>
      <c r="D619" s="15">
        <v>0</v>
      </c>
      <c r="E619" s="166">
        <v>3511893</v>
      </c>
      <c r="F619" s="166">
        <v>0</v>
      </c>
      <c r="G619" s="167">
        <v>0.9</v>
      </c>
      <c r="H619" s="168">
        <v>0</v>
      </c>
      <c r="I619" s="169">
        <v>0.87</v>
      </c>
      <c r="J619" s="170">
        <v>32515</v>
      </c>
      <c r="K619" s="170">
        <v>0</v>
      </c>
      <c r="L619" s="170">
        <v>0</v>
      </c>
      <c r="M619" s="170">
        <v>0</v>
      </c>
      <c r="O619" s="157"/>
      <c r="P619" s="19"/>
    </row>
    <row r="620" spans="1:16" x14ac:dyDescent="0.25">
      <c r="A620" s="17" t="s">
        <v>1436</v>
      </c>
      <c r="B620" s="15" t="s">
        <v>1437</v>
      </c>
      <c r="C620" s="15">
        <v>1</v>
      </c>
      <c r="D620" s="15">
        <v>0</v>
      </c>
      <c r="E620" s="166">
        <v>1059610</v>
      </c>
      <c r="F620" s="166">
        <v>0</v>
      </c>
      <c r="G620" s="167">
        <v>0.9</v>
      </c>
      <c r="H620" s="168">
        <v>0</v>
      </c>
      <c r="I620" s="169">
        <v>0.871</v>
      </c>
      <c r="J620" s="170">
        <v>0</v>
      </c>
      <c r="K620" s="170">
        <v>0</v>
      </c>
      <c r="L620" s="170">
        <v>0</v>
      </c>
      <c r="M620" s="170">
        <v>0</v>
      </c>
      <c r="O620" s="157"/>
      <c r="P620" s="19"/>
    </row>
    <row r="621" spans="1:16" x14ac:dyDescent="0.25">
      <c r="A621" s="17" t="s">
        <v>1438</v>
      </c>
      <c r="B621" s="15" t="s">
        <v>1439</v>
      </c>
      <c r="C621" s="15">
        <v>1</v>
      </c>
      <c r="D621" s="15">
        <v>0</v>
      </c>
      <c r="E621" s="166">
        <v>1766642</v>
      </c>
      <c r="F621" s="166">
        <v>0</v>
      </c>
      <c r="G621" s="167">
        <v>0.78300000000000003</v>
      </c>
      <c r="H621" s="168">
        <v>0</v>
      </c>
      <c r="I621" s="169">
        <v>0.73299999999999998</v>
      </c>
      <c r="J621" s="170">
        <v>28945</v>
      </c>
      <c r="K621" s="170">
        <v>0</v>
      </c>
      <c r="L621" s="170">
        <v>0</v>
      </c>
      <c r="M621" s="170">
        <v>0</v>
      </c>
      <c r="O621" s="157"/>
      <c r="P621" s="19"/>
    </row>
    <row r="622" spans="1:16" x14ac:dyDescent="0.25">
      <c r="A622" s="17" t="s">
        <v>1440</v>
      </c>
      <c r="B622" s="15" t="s">
        <v>1441</v>
      </c>
      <c r="C622" s="15">
        <v>1</v>
      </c>
      <c r="D622" s="15">
        <v>0</v>
      </c>
      <c r="E622" s="166">
        <v>1693863</v>
      </c>
      <c r="F622" s="166">
        <v>0</v>
      </c>
      <c r="G622" s="167">
        <v>0.69499999999999995</v>
      </c>
      <c r="H622" s="168">
        <v>6500</v>
      </c>
      <c r="I622" s="169">
        <v>0.65100000000000002</v>
      </c>
      <c r="J622" s="170">
        <v>26284</v>
      </c>
      <c r="K622" s="170">
        <v>0</v>
      </c>
      <c r="L622" s="170">
        <v>0</v>
      </c>
      <c r="M622" s="170">
        <v>0</v>
      </c>
      <c r="O622" s="157"/>
      <c r="P622" s="19"/>
    </row>
    <row r="623" spans="1:16" x14ac:dyDescent="0.25">
      <c r="A623" s="17" t="s">
        <v>1442</v>
      </c>
      <c r="B623" s="15" t="s">
        <v>1443</v>
      </c>
      <c r="C623" s="15">
        <v>1</v>
      </c>
      <c r="D623" s="15">
        <v>0</v>
      </c>
      <c r="E623" s="166">
        <v>2551063</v>
      </c>
      <c r="F623" s="166">
        <v>0</v>
      </c>
      <c r="G623" s="167">
        <v>0.84699999999999998</v>
      </c>
      <c r="H623" s="168">
        <v>6000</v>
      </c>
      <c r="I623" s="169">
        <v>0.747</v>
      </c>
      <c r="J623" s="170">
        <v>29222</v>
      </c>
      <c r="K623" s="170">
        <v>0</v>
      </c>
      <c r="L623" s="170">
        <v>0</v>
      </c>
      <c r="M623" s="170">
        <v>0</v>
      </c>
      <c r="O623" s="157"/>
      <c r="P623" s="19"/>
    </row>
    <row r="624" spans="1:16" x14ac:dyDescent="0.25">
      <c r="A624" s="17" t="s">
        <v>1444</v>
      </c>
      <c r="B624" s="15" t="s">
        <v>1445</v>
      </c>
      <c r="C624" s="15">
        <v>1</v>
      </c>
      <c r="D624" s="15">
        <v>0</v>
      </c>
      <c r="E624" s="166">
        <v>2490464</v>
      </c>
      <c r="F624" s="166">
        <v>0</v>
      </c>
      <c r="G624" s="167">
        <v>0.85599999999999998</v>
      </c>
      <c r="H624" s="168">
        <v>8500</v>
      </c>
      <c r="I624" s="169">
        <v>0.77600000000000002</v>
      </c>
      <c r="J624" s="170">
        <v>17520</v>
      </c>
      <c r="K624" s="170">
        <v>0</v>
      </c>
      <c r="L624" s="170">
        <v>0</v>
      </c>
      <c r="M624" s="170">
        <v>0</v>
      </c>
      <c r="O624" s="157"/>
      <c r="P624" s="19"/>
    </row>
    <row r="625" spans="1:16" x14ac:dyDescent="0.25">
      <c r="A625" s="17" t="s">
        <v>1446</v>
      </c>
      <c r="B625" s="15" t="s">
        <v>1447</v>
      </c>
      <c r="C625" s="15">
        <v>1</v>
      </c>
      <c r="D625" s="15">
        <v>0</v>
      </c>
      <c r="E625" s="166">
        <v>2190914</v>
      </c>
      <c r="F625" s="166">
        <v>0</v>
      </c>
      <c r="G625" s="167">
        <v>0.9</v>
      </c>
      <c r="H625" s="168">
        <v>0</v>
      </c>
      <c r="I625" s="169">
        <v>0.79600000000000004</v>
      </c>
      <c r="J625" s="170">
        <v>0</v>
      </c>
      <c r="K625" s="170">
        <v>0</v>
      </c>
      <c r="L625" s="170">
        <v>0</v>
      </c>
      <c r="M625" s="170">
        <v>0</v>
      </c>
      <c r="O625" s="157"/>
      <c r="P625" s="19"/>
    </row>
    <row r="626" spans="1:16" x14ac:dyDescent="0.25">
      <c r="A626" s="17" t="s">
        <v>1448</v>
      </c>
      <c r="B626" s="15" t="s">
        <v>1449</v>
      </c>
      <c r="C626" s="15">
        <v>1</v>
      </c>
      <c r="D626" s="15">
        <v>0</v>
      </c>
      <c r="E626" s="166">
        <v>1290602</v>
      </c>
      <c r="F626" s="166">
        <v>0</v>
      </c>
      <c r="G626" s="167">
        <v>0.81299999999999994</v>
      </c>
      <c r="H626" s="168">
        <v>0</v>
      </c>
      <c r="I626" s="169">
        <v>0.749</v>
      </c>
      <c r="J626" s="170">
        <v>29715</v>
      </c>
      <c r="K626" s="170">
        <v>0</v>
      </c>
      <c r="L626" s="170">
        <v>0</v>
      </c>
      <c r="M626" s="170">
        <v>0</v>
      </c>
      <c r="O626" s="157"/>
      <c r="P626" s="19"/>
    </row>
    <row r="627" spans="1:16" x14ac:dyDescent="0.25">
      <c r="A627" s="17" t="s">
        <v>1450</v>
      </c>
      <c r="B627" s="15" t="s">
        <v>1451</v>
      </c>
      <c r="C627" s="15">
        <v>1</v>
      </c>
      <c r="D627" s="15">
        <v>0</v>
      </c>
      <c r="E627" s="166">
        <v>2282701</v>
      </c>
      <c r="F627" s="166">
        <v>0</v>
      </c>
      <c r="G627" s="167">
        <v>0.83499999999999996</v>
      </c>
      <c r="H627" s="168">
        <v>6000</v>
      </c>
      <c r="I627" s="169">
        <v>0.73499999999999999</v>
      </c>
      <c r="J627" s="170">
        <v>0</v>
      </c>
      <c r="K627" s="170">
        <v>0</v>
      </c>
      <c r="L627" s="170">
        <v>0</v>
      </c>
      <c r="M627" s="170">
        <v>0</v>
      </c>
      <c r="O627" s="157"/>
      <c r="P627" s="19"/>
    </row>
    <row r="628" spans="1:16" x14ac:dyDescent="0.25">
      <c r="A628" s="17" t="s">
        <v>1452</v>
      </c>
      <c r="B628" s="15" t="s">
        <v>1453</v>
      </c>
      <c r="C628" s="15">
        <v>1</v>
      </c>
      <c r="D628" s="15">
        <v>0</v>
      </c>
      <c r="E628" s="166">
        <v>1462608</v>
      </c>
      <c r="F628" s="166">
        <v>0</v>
      </c>
      <c r="G628" s="167">
        <v>0.9</v>
      </c>
      <c r="H628" s="168">
        <v>1000</v>
      </c>
      <c r="I628" s="169">
        <v>0.81200000000000006</v>
      </c>
      <c r="J628" s="170">
        <v>0</v>
      </c>
      <c r="K628" s="170">
        <v>0</v>
      </c>
      <c r="L628" s="170">
        <v>0</v>
      </c>
      <c r="M628" s="170">
        <v>0</v>
      </c>
      <c r="O628" s="157"/>
      <c r="P628" s="19"/>
    </row>
    <row r="629" spans="1:16" x14ac:dyDescent="0.25">
      <c r="A629" s="17" t="s">
        <v>1454</v>
      </c>
      <c r="B629" s="15" t="s">
        <v>1455</v>
      </c>
      <c r="C629" s="15">
        <v>1</v>
      </c>
      <c r="D629" s="15">
        <v>0</v>
      </c>
      <c r="E629" s="166">
        <v>389280</v>
      </c>
      <c r="F629" s="166">
        <v>0</v>
      </c>
      <c r="G629" s="167">
        <v>0.24099999999999999</v>
      </c>
      <c r="H629" s="168">
        <v>0</v>
      </c>
      <c r="I629" s="169">
        <v>0.153</v>
      </c>
      <c r="J629" s="170">
        <v>2480</v>
      </c>
      <c r="K629" s="170">
        <v>0</v>
      </c>
      <c r="L629" s="170">
        <v>0</v>
      </c>
      <c r="M629" s="170">
        <v>0</v>
      </c>
      <c r="O629" s="157"/>
      <c r="P629" s="19"/>
    </row>
    <row r="630" spans="1:16" x14ac:dyDescent="0.25">
      <c r="A630" s="17" t="s">
        <v>1456</v>
      </c>
      <c r="B630" s="15" t="s">
        <v>1457</v>
      </c>
      <c r="C630" s="15">
        <v>1</v>
      </c>
      <c r="D630" s="15">
        <v>0</v>
      </c>
      <c r="E630" s="166">
        <v>348022</v>
      </c>
      <c r="F630" s="166">
        <v>0</v>
      </c>
      <c r="G630" s="167">
        <v>6.5000000000000002E-2</v>
      </c>
      <c r="H630" s="168">
        <v>0</v>
      </c>
      <c r="I630" s="169">
        <v>0</v>
      </c>
      <c r="J630" s="170">
        <v>3500</v>
      </c>
      <c r="K630" s="170">
        <v>0</v>
      </c>
      <c r="L630" s="170">
        <v>0</v>
      </c>
      <c r="M630" s="170">
        <v>0</v>
      </c>
      <c r="O630" s="157"/>
      <c r="P630" s="19"/>
    </row>
    <row r="631" spans="1:16" x14ac:dyDescent="0.25">
      <c r="A631" s="17" t="s">
        <v>1458</v>
      </c>
      <c r="B631" s="15" t="s">
        <v>1459</v>
      </c>
      <c r="C631" s="15">
        <v>1</v>
      </c>
      <c r="D631" s="15">
        <v>0</v>
      </c>
      <c r="E631" s="166">
        <v>1312575</v>
      </c>
      <c r="F631" s="166">
        <v>0</v>
      </c>
      <c r="G631" s="167">
        <v>0.41799999999999998</v>
      </c>
      <c r="H631" s="168">
        <v>0</v>
      </c>
      <c r="I631" s="169">
        <v>0.34399999999999997</v>
      </c>
      <c r="J631" s="170">
        <v>15540</v>
      </c>
      <c r="K631" s="170">
        <v>0</v>
      </c>
      <c r="L631" s="170">
        <v>0</v>
      </c>
      <c r="M631" s="170">
        <v>1354</v>
      </c>
      <c r="O631" s="157"/>
      <c r="P631" s="19"/>
    </row>
    <row r="632" spans="1:16" x14ac:dyDescent="0.25">
      <c r="A632" s="17" t="s">
        <v>1460</v>
      </c>
      <c r="B632" s="15" t="s">
        <v>1461</v>
      </c>
      <c r="C632" s="15">
        <v>1</v>
      </c>
      <c r="D632" s="15">
        <v>1</v>
      </c>
      <c r="E632" s="166">
        <v>147736</v>
      </c>
      <c r="F632" s="166">
        <v>0</v>
      </c>
      <c r="G632" s="167">
        <v>0.41299999999999998</v>
      </c>
      <c r="H632" s="168">
        <v>26000</v>
      </c>
      <c r="I632" s="169">
        <v>0.33800000000000002</v>
      </c>
      <c r="J632" s="170">
        <v>0</v>
      </c>
      <c r="K632" s="170">
        <v>0</v>
      </c>
      <c r="L632" s="170">
        <v>0</v>
      </c>
      <c r="M632" s="170">
        <v>0</v>
      </c>
      <c r="O632" s="157"/>
      <c r="P632" s="19"/>
    </row>
    <row r="633" spans="1:16" x14ac:dyDescent="0.25">
      <c r="A633" s="17" t="s">
        <v>1462</v>
      </c>
      <c r="B633" s="15" t="s">
        <v>1463</v>
      </c>
      <c r="C633" s="15">
        <v>1</v>
      </c>
      <c r="D633" s="15">
        <v>0</v>
      </c>
      <c r="E633" s="166">
        <v>2003597</v>
      </c>
      <c r="F633" s="166">
        <v>0</v>
      </c>
      <c r="G633" s="167">
        <v>0.39100000000000001</v>
      </c>
      <c r="H633" s="168">
        <v>0</v>
      </c>
      <c r="I633" s="169">
        <v>0.314</v>
      </c>
      <c r="J633" s="170">
        <v>0</v>
      </c>
      <c r="K633" s="170">
        <v>0</v>
      </c>
      <c r="L633" s="170">
        <v>0</v>
      </c>
      <c r="M633" s="170">
        <v>4898</v>
      </c>
      <c r="O633" s="157"/>
      <c r="P633" s="19"/>
    </row>
    <row r="634" spans="1:16" x14ac:dyDescent="0.25">
      <c r="A634" s="17" t="s">
        <v>1464</v>
      </c>
      <c r="B634" s="15" t="s">
        <v>1465</v>
      </c>
      <c r="C634" s="15">
        <v>1</v>
      </c>
      <c r="D634" s="15">
        <v>0</v>
      </c>
      <c r="E634" s="166">
        <v>223328</v>
      </c>
      <c r="F634" s="166">
        <v>0</v>
      </c>
      <c r="G634" s="167">
        <v>0.39200000000000002</v>
      </c>
      <c r="H634" s="168">
        <v>0</v>
      </c>
      <c r="I634" s="169">
        <v>0.315</v>
      </c>
      <c r="J634" s="170">
        <v>0</v>
      </c>
      <c r="K634" s="170">
        <v>0</v>
      </c>
      <c r="L634" s="170">
        <v>0</v>
      </c>
      <c r="M634" s="170">
        <v>0</v>
      </c>
      <c r="O634" s="157"/>
      <c r="P634" s="19"/>
    </row>
    <row r="635" spans="1:16" x14ac:dyDescent="0.25">
      <c r="A635" s="17" t="s">
        <v>1466</v>
      </c>
      <c r="B635" s="15" t="s">
        <v>1467</v>
      </c>
      <c r="C635" s="15">
        <v>1</v>
      </c>
      <c r="D635" s="15">
        <v>0</v>
      </c>
      <c r="E635" s="166">
        <v>615140</v>
      </c>
      <c r="F635" s="166">
        <v>0</v>
      </c>
      <c r="G635" s="167">
        <v>0.22500000000000001</v>
      </c>
      <c r="H635" s="168">
        <v>0</v>
      </c>
      <c r="I635" s="169">
        <v>0.13</v>
      </c>
      <c r="J635" s="170">
        <v>0</v>
      </c>
      <c r="K635" s="170">
        <v>0</v>
      </c>
      <c r="L635" s="170">
        <v>0</v>
      </c>
      <c r="M635" s="170">
        <v>0</v>
      </c>
      <c r="O635" s="157"/>
      <c r="P635" s="19"/>
    </row>
    <row r="636" spans="1:16" x14ac:dyDescent="0.25">
      <c r="A636" s="17" t="s">
        <v>1468</v>
      </c>
      <c r="B636" s="15" t="s">
        <v>1469</v>
      </c>
      <c r="C636" s="15">
        <v>1</v>
      </c>
      <c r="D636" s="15">
        <v>0</v>
      </c>
      <c r="E636" s="166">
        <v>363262</v>
      </c>
      <c r="F636" s="166">
        <v>0</v>
      </c>
      <c r="G636" s="167">
        <v>0.53300000000000003</v>
      </c>
      <c r="H636" s="168">
        <v>0</v>
      </c>
      <c r="I636" s="169">
        <v>0.47099999999999997</v>
      </c>
      <c r="J636" s="170">
        <v>19414</v>
      </c>
      <c r="K636" s="170">
        <v>0</v>
      </c>
      <c r="L636" s="170">
        <v>0</v>
      </c>
      <c r="M636" s="170">
        <v>0</v>
      </c>
      <c r="O636" s="157"/>
      <c r="P636" s="19"/>
    </row>
    <row r="637" spans="1:16" x14ac:dyDescent="0.25">
      <c r="A637" s="17" t="s">
        <v>1470</v>
      </c>
      <c r="B637" s="15" t="s">
        <v>1471</v>
      </c>
      <c r="C637" s="15">
        <v>1</v>
      </c>
      <c r="D637" s="15">
        <v>0</v>
      </c>
      <c r="E637" s="166">
        <v>1409739</v>
      </c>
      <c r="F637" s="166">
        <v>0</v>
      </c>
      <c r="G637" s="167">
        <v>0.34799999999999998</v>
      </c>
      <c r="H637" s="168">
        <v>9000</v>
      </c>
      <c r="I637" s="169">
        <v>0.26600000000000001</v>
      </c>
      <c r="J637" s="170">
        <v>0</v>
      </c>
      <c r="K637" s="170">
        <v>0</v>
      </c>
      <c r="L637" s="170">
        <v>0</v>
      </c>
      <c r="M637" s="170">
        <v>0</v>
      </c>
      <c r="O637" s="157"/>
      <c r="P637" s="19"/>
    </row>
    <row r="638" spans="1:16" x14ac:dyDescent="0.25">
      <c r="A638" s="17" t="s">
        <v>1472</v>
      </c>
      <c r="B638" s="15" t="s">
        <v>1473</v>
      </c>
      <c r="C638" s="15">
        <v>1</v>
      </c>
      <c r="D638" s="15">
        <v>0</v>
      </c>
      <c r="E638" s="166">
        <v>1493871</v>
      </c>
      <c r="F638" s="166">
        <v>0</v>
      </c>
      <c r="G638" s="167">
        <v>0.498</v>
      </c>
      <c r="H638" s="168">
        <v>18585</v>
      </c>
      <c r="I638" s="169">
        <v>0.432</v>
      </c>
      <c r="J638" s="170">
        <v>5320</v>
      </c>
      <c r="K638" s="170">
        <v>0</v>
      </c>
      <c r="L638" s="170">
        <v>0</v>
      </c>
      <c r="M638" s="170">
        <v>0</v>
      </c>
      <c r="O638" s="157"/>
      <c r="P638" s="19"/>
    </row>
    <row r="639" spans="1:16" x14ac:dyDescent="0.25">
      <c r="A639" s="17" t="s">
        <v>1474</v>
      </c>
      <c r="B639" s="15" t="s">
        <v>1475</v>
      </c>
      <c r="C639" s="15">
        <v>1</v>
      </c>
      <c r="D639" s="15">
        <v>0</v>
      </c>
      <c r="E639" s="166">
        <v>888126</v>
      </c>
      <c r="F639" s="166">
        <v>0</v>
      </c>
      <c r="G639" s="167">
        <v>0.46400000000000002</v>
      </c>
      <c r="H639" s="168">
        <v>0</v>
      </c>
      <c r="I639" s="169">
        <v>0.39500000000000002</v>
      </c>
      <c r="J639" s="170">
        <v>0</v>
      </c>
      <c r="K639" s="170">
        <v>0</v>
      </c>
      <c r="L639" s="170">
        <v>0</v>
      </c>
      <c r="M639" s="170">
        <v>8690</v>
      </c>
      <c r="O639" s="157"/>
      <c r="P639" s="19"/>
    </row>
    <row r="640" spans="1:16" x14ac:dyDescent="0.25">
      <c r="A640" s="17" t="s">
        <v>1476</v>
      </c>
      <c r="B640" s="15" t="s">
        <v>1477</v>
      </c>
      <c r="C640" s="15">
        <v>1</v>
      </c>
      <c r="D640" s="15">
        <v>0</v>
      </c>
      <c r="E640" s="166">
        <v>1184753</v>
      </c>
      <c r="F640" s="166">
        <v>0</v>
      </c>
      <c r="G640" s="167">
        <v>0.51600000000000001</v>
      </c>
      <c r="H640" s="168">
        <v>0</v>
      </c>
      <c r="I640" s="169">
        <v>0.45200000000000001</v>
      </c>
      <c r="J640" s="170">
        <v>0</v>
      </c>
      <c r="K640" s="170">
        <v>0</v>
      </c>
      <c r="L640" s="170">
        <v>0</v>
      </c>
      <c r="M640" s="170">
        <v>0</v>
      </c>
      <c r="O640" s="157"/>
      <c r="P640" s="19"/>
    </row>
    <row r="641" spans="1:16" x14ac:dyDescent="0.25">
      <c r="A641" s="17" t="s">
        <v>1478</v>
      </c>
      <c r="B641" s="15" t="s">
        <v>1479</v>
      </c>
      <c r="C641" s="15">
        <v>1</v>
      </c>
      <c r="D641" s="15">
        <v>0</v>
      </c>
      <c r="E641" s="166">
        <v>813969</v>
      </c>
      <c r="F641" s="166">
        <v>0</v>
      </c>
      <c r="G641" s="167">
        <v>0.43099999999999999</v>
      </c>
      <c r="H641" s="168">
        <v>0</v>
      </c>
      <c r="I641" s="169">
        <v>0.35799999999999998</v>
      </c>
      <c r="J641" s="170">
        <v>0</v>
      </c>
      <c r="K641" s="170">
        <v>0</v>
      </c>
      <c r="L641" s="170">
        <v>0</v>
      </c>
      <c r="M641" s="170">
        <v>0</v>
      </c>
      <c r="O641" s="157"/>
      <c r="P641" s="19"/>
    </row>
    <row r="642" spans="1:16" x14ac:dyDescent="0.25">
      <c r="A642" s="17" t="s">
        <v>1480</v>
      </c>
      <c r="B642" s="15" t="s">
        <v>1481</v>
      </c>
      <c r="C642" s="15">
        <v>1</v>
      </c>
      <c r="D642" s="15">
        <v>0</v>
      </c>
      <c r="E642" s="166">
        <v>15721</v>
      </c>
      <c r="F642" s="166">
        <v>0</v>
      </c>
      <c r="G642" s="167">
        <v>6.5000000000000002E-2</v>
      </c>
      <c r="H642" s="168">
        <v>0</v>
      </c>
      <c r="I642" s="169">
        <v>0</v>
      </c>
      <c r="J642" s="170">
        <v>0</v>
      </c>
      <c r="K642" s="170">
        <v>0</v>
      </c>
      <c r="L642" s="170">
        <v>0</v>
      </c>
      <c r="M642" s="170">
        <v>0</v>
      </c>
      <c r="O642" s="157"/>
      <c r="P642" s="19"/>
    </row>
    <row r="643" spans="1:16" x14ac:dyDescent="0.25">
      <c r="A643" s="17" t="s">
        <v>1482</v>
      </c>
      <c r="B643" s="15" t="s">
        <v>1483</v>
      </c>
      <c r="C643" s="15">
        <v>1</v>
      </c>
      <c r="D643" s="15">
        <v>0</v>
      </c>
      <c r="E643" s="166">
        <v>438570</v>
      </c>
      <c r="F643" s="166">
        <v>0</v>
      </c>
      <c r="G643" s="167">
        <v>0.30299999999999999</v>
      </c>
      <c r="H643" s="168">
        <v>0</v>
      </c>
      <c r="I643" s="169">
        <v>0.216</v>
      </c>
      <c r="J643" s="170">
        <v>0</v>
      </c>
      <c r="K643" s="170">
        <v>0</v>
      </c>
      <c r="L643" s="170">
        <v>0</v>
      </c>
      <c r="M643" s="170">
        <v>1814</v>
      </c>
      <c r="O643" s="157"/>
      <c r="P643" s="19"/>
    </row>
    <row r="644" spans="1:16" x14ac:dyDescent="0.25">
      <c r="A644" s="17" t="s">
        <v>1484</v>
      </c>
      <c r="B644" s="15" t="s">
        <v>1485</v>
      </c>
      <c r="C644" s="15">
        <v>1</v>
      </c>
      <c r="D644" s="15">
        <v>0</v>
      </c>
      <c r="E644" s="166">
        <v>326055</v>
      </c>
      <c r="F644" s="166">
        <v>237</v>
      </c>
      <c r="G644" s="167">
        <v>6.5000000000000002E-2</v>
      </c>
      <c r="H644" s="168">
        <v>15000</v>
      </c>
      <c r="I644" s="169">
        <v>0</v>
      </c>
      <c r="J644" s="170">
        <v>0</v>
      </c>
      <c r="K644" s="170">
        <v>0</v>
      </c>
      <c r="L644" s="170">
        <v>0</v>
      </c>
      <c r="M644" s="170">
        <v>0</v>
      </c>
      <c r="O644" s="157"/>
      <c r="P644" s="19"/>
    </row>
    <row r="645" spans="1:16" x14ac:dyDescent="0.25">
      <c r="A645" s="17" t="s">
        <v>1486</v>
      </c>
      <c r="B645" s="15" t="s">
        <v>1487</v>
      </c>
      <c r="C645" s="15">
        <v>1</v>
      </c>
      <c r="D645" s="15">
        <v>0</v>
      </c>
      <c r="E645" s="166">
        <v>1389270</v>
      </c>
      <c r="F645" s="166">
        <v>0</v>
      </c>
      <c r="G645" s="167">
        <v>0.29499999999999998</v>
      </c>
      <c r="H645" s="168">
        <v>50000</v>
      </c>
      <c r="I645" s="169">
        <v>0.20699999999999999</v>
      </c>
      <c r="J645" s="170">
        <v>0</v>
      </c>
      <c r="K645" s="170">
        <v>0</v>
      </c>
      <c r="L645" s="170">
        <v>0</v>
      </c>
      <c r="M645" s="170">
        <v>0</v>
      </c>
      <c r="O645" s="157"/>
      <c r="P645" s="19"/>
    </row>
    <row r="646" spans="1:16" x14ac:dyDescent="0.25">
      <c r="A646" s="17" t="s">
        <v>1488</v>
      </c>
      <c r="B646" s="15" t="s">
        <v>1489</v>
      </c>
      <c r="C646" s="15">
        <v>1</v>
      </c>
      <c r="D646" s="15">
        <v>0</v>
      </c>
      <c r="E646" s="166">
        <v>1377286</v>
      </c>
      <c r="F646" s="166">
        <v>0</v>
      </c>
      <c r="G646" s="167">
        <v>0.33200000000000002</v>
      </c>
      <c r="H646" s="168">
        <v>0</v>
      </c>
      <c r="I646" s="169">
        <v>0.26900000000000002</v>
      </c>
      <c r="J646" s="170">
        <v>0</v>
      </c>
      <c r="K646" s="170">
        <v>0</v>
      </c>
      <c r="L646" s="170">
        <v>0</v>
      </c>
      <c r="M646" s="170">
        <v>0</v>
      </c>
      <c r="O646" s="157"/>
      <c r="P646" s="19"/>
    </row>
    <row r="647" spans="1:16" x14ac:dyDescent="0.25">
      <c r="A647" s="17" t="s">
        <v>1490</v>
      </c>
      <c r="B647" s="15" t="s">
        <v>1491</v>
      </c>
      <c r="C647" s="15">
        <v>1</v>
      </c>
      <c r="D647" s="15">
        <v>0</v>
      </c>
      <c r="E647" s="166">
        <v>184711</v>
      </c>
      <c r="F647" s="166">
        <v>0</v>
      </c>
      <c r="G647" s="167">
        <v>6.5000000000000002E-2</v>
      </c>
      <c r="H647" s="168">
        <v>0</v>
      </c>
      <c r="I647" s="169">
        <v>0</v>
      </c>
      <c r="J647" s="170">
        <v>372</v>
      </c>
      <c r="K647" s="170">
        <v>0</v>
      </c>
      <c r="L647" s="170">
        <v>0</v>
      </c>
      <c r="M647" s="170">
        <v>0</v>
      </c>
      <c r="O647" s="157"/>
      <c r="P647" s="19"/>
    </row>
    <row r="648" spans="1:16" x14ac:dyDescent="0.25">
      <c r="A648" s="17" t="s">
        <v>1492</v>
      </c>
      <c r="B648" s="15" t="s">
        <v>1493</v>
      </c>
      <c r="C648" s="15">
        <v>1</v>
      </c>
      <c r="D648" s="15">
        <v>0</v>
      </c>
      <c r="E648" s="166">
        <v>910204</v>
      </c>
      <c r="F648" s="166">
        <v>0</v>
      </c>
      <c r="G648" s="167">
        <v>0.35</v>
      </c>
      <c r="H648" s="168">
        <v>0</v>
      </c>
      <c r="I648" s="169">
        <v>0.26800000000000002</v>
      </c>
      <c r="J648" s="170">
        <v>12880</v>
      </c>
      <c r="K648" s="170">
        <v>0</v>
      </c>
      <c r="L648" s="170">
        <v>0</v>
      </c>
      <c r="M648" s="170">
        <v>0</v>
      </c>
      <c r="O648" s="157"/>
      <c r="P648" s="19"/>
    </row>
    <row r="649" spans="1:16" x14ac:dyDescent="0.25">
      <c r="A649" s="17" t="s">
        <v>1494</v>
      </c>
      <c r="B649" s="15" t="s">
        <v>1495</v>
      </c>
      <c r="C649" s="15">
        <v>1</v>
      </c>
      <c r="D649" s="15">
        <v>0</v>
      </c>
      <c r="E649" s="166">
        <v>2369889</v>
      </c>
      <c r="F649" s="166">
        <v>0</v>
      </c>
      <c r="G649" s="167">
        <v>0.50600000000000001</v>
      </c>
      <c r="H649" s="168">
        <v>0</v>
      </c>
      <c r="I649" s="169">
        <v>0.442</v>
      </c>
      <c r="J649" s="170">
        <v>0</v>
      </c>
      <c r="K649" s="170">
        <v>0</v>
      </c>
      <c r="L649" s="170">
        <v>0</v>
      </c>
      <c r="M649" s="170">
        <v>0</v>
      </c>
      <c r="O649" s="157"/>
      <c r="P649" s="19"/>
    </row>
    <row r="650" spans="1:16" x14ac:dyDescent="0.25">
      <c r="A650" s="17" t="s">
        <v>1496</v>
      </c>
      <c r="B650" s="15" t="s">
        <v>1497</v>
      </c>
      <c r="C650" s="15">
        <v>0</v>
      </c>
      <c r="D650" s="15">
        <v>0</v>
      </c>
      <c r="E650" s="166">
        <v>9702978</v>
      </c>
      <c r="F650" s="166">
        <v>0</v>
      </c>
      <c r="G650" s="171">
        <v>0.625</v>
      </c>
      <c r="H650" s="168">
        <v>0</v>
      </c>
      <c r="I650" s="168">
        <v>0.59599999999999997</v>
      </c>
      <c r="J650" s="170">
        <v>0</v>
      </c>
      <c r="K650" s="170">
        <v>0</v>
      </c>
      <c r="L650" s="170">
        <v>0</v>
      </c>
      <c r="M650" s="170">
        <v>0</v>
      </c>
      <c r="O650" s="157"/>
      <c r="P650" s="19"/>
    </row>
    <row r="651" spans="1:16" x14ac:dyDescent="0.25">
      <c r="A651" s="17" t="s">
        <v>1498</v>
      </c>
      <c r="B651" s="15" t="s">
        <v>1499</v>
      </c>
      <c r="C651" s="15">
        <v>1</v>
      </c>
      <c r="D651" s="15">
        <v>0</v>
      </c>
      <c r="E651" s="166">
        <v>2571923</v>
      </c>
      <c r="F651" s="166">
        <v>0</v>
      </c>
      <c r="G651" s="167">
        <v>0.374</v>
      </c>
      <c r="H651" s="168">
        <v>0</v>
      </c>
      <c r="I651" s="169">
        <v>0.29499999999999998</v>
      </c>
      <c r="J651" s="170">
        <v>0</v>
      </c>
      <c r="K651" s="170">
        <v>94942</v>
      </c>
      <c r="L651" s="170">
        <v>47471</v>
      </c>
      <c r="M651" s="170">
        <v>0</v>
      </c>
      <c r="O651" s="157"/>
      <c r="P651" s="19"/>
    </row>
    <row r="652" spans="1:16" x14ac:dyDescent="0.25">
      <c r="A652" s="17" t="s">
        <v>1500</v>
      </c>
      <c r="B652" s="15" t="s">
        <v>1501</v>
      </c>
      <c r="C652" s="15">
        <v>1</v>
      </c>
      <c r="D652" s="15">
        <v>0</v>
      </c>
      <c r="E652" s="166">
        <v>3128091</v>
      </c>
      <c r="F652" s="166">
        <v>0</v>
      </c>
      <c r="G652" s="167">
        <v>0.53300000000000003</v>
      </c>
      <c r="H652" s="168">
        <v>0</v>
      </c>
      <c r="I652" s="169">
        <v>0.45100000000000001</v>
      </c>
      <c r="J652" s="170">
        <v>0</v>
      </c>
      <c r="K652" s="170">
        <v>0</v>
      </c>
      <c r="L652" s="170">
        <v>0</v>
      </c>
      <c r="M652" s="170">
        <v>0</v>
      </c>
      <c r="O652" s="157"/>
      <c r="P652" s="19"/>
    </row>
    <row r="653" spans="1:16" x14ac:dyDescent="0.25">
      <c r="A653" s="17" t="s">
        <v>1502</v>
      </c>
      <c r="B653" s="15" t="s">
        <v>1503</v>
      </c>
      <c r="C653" s="15">
        <v>1</v>
      </c>
      <c r="D653" s="15">
        <v>0</v>
      </c>
      <c r="E653" s="166">
        <v>63962</v>
      </c>
      <c r="F653" s="166">
        <v>0</v>
      </c>
      <c r="G653" s="167">
        <v>6.5000000000000002E-2</v>
      </c>
      <c r="H653" s="168">
        <v>0</v>
      </c>
      <c r="I653" s="169">
        <v>0</v>
      </c>
      <c r="J653" s="170">
        <v>0</v>
      </c>
      <c r="K653" s="170">
        <v>0</v>
      </c>
      <c r="L653" s="170">
        <v>0</v>
      </c>
      <c r="M653" s="170">
        <v>0</v>
      </c>
      <c r="O653" s="157"/>
      <c r="P653" s="19"/>
    </row>
    <row r="654" spans="1:16" x14ac:dyDescent="0.25">
      <c r="A654" s="17" t="s">
        <v>1504</v>
      </c>
      <c r="B654" s="15" t="s">
        <v>1505</v>
      </c>
      <c r="C654" s="15">
        <v>1</v>
      </c>
      <c r="D654" s="15">
        <v>0</v>
      </c>
      <c r="E654" s="166">
        <v>205987</v>
      </c>
      <c r="F654" s="166">
        <v>0</v>
      </c>
      <c r="G654" s="167">
        <v>0.187</v>
      </c>
      <c r="H654" s="168">
        <v>6760</v>
      </c>
      <c r="I654" s="169">
        <v>8.6999999999999994E-2</v>
      </c>
      <c r="J654" s="170">
        <v>0</v>
      </c>
      <c r="K654" s="170">
        <v>0</v>
      </c>
      <c r="L654" s="170">
        <v>0</v>
      </c>
      <c r="M654" s="170">
        <v>0</v>
      </c>
      <c r="O654" s="157"/>
      <c r="P654" s="19"/>
    </row>
    <row r="655" spans="1:16" x14ac:dyDescent="0.25">
      <c r="A655" s="17" t="s">
        <v>1506</v>
      </c>
      <c r="B655" s="15" t="s">
        <v>1507</v>
      </c>
      <c r="C655" s="15">
        <v>1</v>
      </c>
      <c r="D655" s="15">
        <v>0</v>
      </c>
      <c r="E655" s="166">
        <v>4153391</v>
      </c>
      <c r="F655" s="166">
        <v>0</v>
      </c>
      <c r="G655" s="167">
        <v>0.63200000000000001</v>
      </c>
      <c r="H655" s="168">
        <v>0</v>
      </c>
      <c r="I655" s="169">
        <v>0.58099999999999996</v>
      </c>
      <c r="J655" s="170">
        <v>0</v>
      </c>
      <c r="K655" s="170">
        <v>402045</v>
      </c>
      <c r="L655" s="170">
        <v>163869</v>
      </c>
      <c r="M655" s="170">
        <v>0</v>
      </c>
      <c r="O655" s="157"/>
      <c r="P655" s="19"/>
    </row>
    <row r="656" spans="1:16" x14ac:dyDescent="0.25">
      <c r="A656" s="17" t="s">
        <v>1508</v>
      </c>
      <c r="B656" s="15" t="s">
        <v>1509</v>
      </c>
      <c r="C656" s="15">
        <v>1</v>
      </c>
      <c r="D656" s="15">
        <v>0</v>
      </c>
      <c r="E656" s="166">
        <v>608470</v>
      </c>
      <c r="F656" s="166">
        <v>0</v>
      </c>
      <c r="G656" s="167">
        <v>0.34</v>
      </c>
      <c r="H656" s="168">
        <v>0</v>
      </c>
      <c r="I656" s="169">
        <v>0.25700000000000001</v>
      </c>
      <c r="J656" s="170">
        <v>5355</v>
      </c>
      <c r="K656" s="170">
        <v>0</v>
      </c>
      <c r="L656" s="170">
        <v>0</v>
      </c>
      <c r="M656" s="170">
        <v>0</v>
      </c>
      <c r="O656" s="157"/>
      <c r="P656" s="19"/>
    </row>
    <row r="657" spans="1:16" x14ac:dyDescent="0.25">
      <c r="A657" s="17" t="s">
        <v>1510</v>
      </c>
      <c r="B657" s="15" t="s">
        <v>1511</v>
      </c>
      <c r="C657" s="15">
        <v>1</v>
      </c>
      <c r="D657" s="15">
        <v>0</v>
      </c>
      <c r="E657" s="166">
        <v>3590589</v>
      </c>
      <c r="F657" s="166">
        <v>0</v>
      </c>
      <c r="G657" s="167">
        <v>0.89100000000000001</v>
      </c>
      <c r="H657" s="168">
        <v>0</v>
      </c>
      <c r="I657" s="169">
        <v>0.77500000000000002</v>
      </c>
      <c r="J657" s="170">
        <v>0</v>
      </c>
      <c r="K657" s="170">
        <v>0</v>
      </c>
      <c r="L657" s="170">
        <v>0</v>
      </c>
      <c r="M657" s="170">
        <v>0</v>
      </c>
      <c r="O657" s="157"/>
      <c r="P657" s="19"/>
    </row>
    <row r="658" spans="1:16" x14ac:dyDescent="0.25">
      <c r="A658" s="17" t="s">
        <v>1512</v>
      </c>
      <c r="B658" s="15" t="s">
        <v>1513</v>
      </c>
      <c r="C658" s="15">
        <v>1</v>
      </c>
      <c r="D658" s="15">
        <v>0</v>
      </c>
      <c r="E658" s="166">
        <v>1292160</v>
      </c>
      <c r="F658" s="166">
        <v>0</v>
      </c>
      <c r="G658" s="167">
        <v>0.48199999999999998</v>
      </c>
      <c r="H658" s="168">
        <v>0</v>
      </c>
      <c r="I658" s="169">
        <v>0.41499999999999998</v>
      </c>
      <c r="J658" s="170">
        <v>0</v>
      </c>
      <c r="K658" s="170">
        <v>0</v>
      </c>
      <c r="L658" s="170">
        <v>0</v>
      </c>
      <c r="M658" s="170">
        <v>0</v>
      </c>
      <c r="O658" s="157"/>
      <c r="P658" s="19"/>
    </row>
    <row r="659" spans="1:16" x14ac:dyDescent="0.25">
      <c r="A659" s="17" t="s">
        <v>1514</v>
      </c>
      <c r="B659" s="15" t="s">
        <v>1515</v>
      </c>
      <c r="C659" s="15">
        <v>1</v>
      </c>
      <c r="D659" s="15">
        <v>0</v>
      </c>
      <c r="E659" s="166">
        <v>108752</v>
      </c>
      <c r="F659" s="166">
        <v>0</v>
      </c>
      <c r="G659" s="167">
        <v>6.5000000000000002E-2</v>
      </c>
      <c r="H659" s="168">
        <v>0</v>
      </c>
      <c r="I659" s="169">
        <v>4.9000000000000002E-2</v>
      </c>
      <c r="J659" s="170">
        <v>0</v>
      </c>
      <c r="K659" s="170">
        <v>0</v>
      </c>
      <c r="L659" s="170">
        <v>0</v>
      </c>
      <c r="M659" s="170">
        <v>4900</v>
      </c>
      <c r="O659" s="157"/>
      <c r="P659" s="19"/>
    </row>
    <row r="660" spans="1:16" x14ac:dyDescent="0.25">
      <c r="A660" s="17" t="s">
        <v>1516</v>
      </c>
      <c r="B660" s="15" t="s">
        <v>1517</v>
      </c>
      <c r="C660" s="15">
        <v>1</v>
      </c>
      <c r="D660" s="15">
        <v>0</v>
      </c>
      <c r="E660" s="166">
        <v>554399</v>
      </c>
      <c r="F660" s="166">
        <v>0</v>
      </c>
      <c r="G660" s="167">
        <v>0.32200000000000001</v>
      </c>
      <c r="H660" s="168">
        <v>8302</v>
      </c>
      <c r="I660" s="169">
        <v>0.23799999999999999</v>
      </c>
      <c r="J660" s="170">
        <v>0</v>
      </c>
      <c r="K660" s="170">
        <v>0</v>
      </c>
      <c r="L660" s="170">
        <v>0</v>
      </c>
      <c r="M660" s="170">
        <v>0</v>
      </c>
      <c r="O660" s="157"/>
      <c r="P660" s="19"/>
    </row>
    <row r="661" spans="1:16" x14ac:dyDescent="0.25">
      <c r="A661" s="17" t="s">
        <v>1518</v>
      </c>
      <c r="B661" s="15" t="s">
        <v>1519</v>
      </c>
      <c r="C661" s="15">
        <v>1</v>
      </c>
      <c r="D661" s="15">
        <v>0</v>
      </c>
      <c r="E661" s="166">
        <v>2787583</v>
      </c>
      <c r="F661" s="166">
        <v>0</v>
      </c>
      <c r="G661" s="167">
        <v>0.66</v>
      </c>
      <c r="H661" s="168">
        <v>19710</v>
      </c>
      <c r="I661" s="169">
        <v>0.62</v>
      </c>
      <c r="J661" s="170">
        <v>24185</v>
      </c>
      <c r="K661" s="170">
        <v>0</v>
      </c>
      <c r="L661" s="170">
        <v>0</v>
      </c>
      <c r="M661" s="170">
        <v>0</v>
      </c>
      <c r="O661" s="157"/>
      <c r="P661" s="19"/>
    </row>
    <row r="662" spans="1:16" x14ac:dyDescent="0.25">
      <c r="A662" s="17" t="s">
        <v>1520</v>
      </c>
      <c r="B662" s="15" t="s">
        <v>1521</v>
      </c>
      <c r="C662" s="15">
        <v>1</v>
      </c>
      <c r="D662" s="15">
        <v>0</v>
      </c>
      <c r="E662" s="166">
        <v>556959</v>
      </c>
      <c r="F662" s="166">
        <v>0</v>
      </c>
      <c r="G662" s="167">
        <v>0.28999999999999998</v>
      </c>
      <c r="H662" s="168">
        <v>11000</v>
      </c>
      <c r="I662" s="169">
        <v>0.20200000000000001</v>
      </c>
      <c r="J662" s="170">
        <v>14831</v>
      </c>
      <c r="K662" s="170">
        <v>0</v>
      </c>
      <c r="L662" s="170">
        <v>0</v>
      </c>
      <c r="M662" s="170">
        <v>0</v>
      </c>
      <c r="O662" s="157"/>
      <c r="P662" s="19"/>
    </row>
    <row r="663" spans="1:16" x14ac:dyDescent="0.25">
      <c r="A663" s="17" t="s">
        <v>1522</v>
      </c>
      <c r="B663" s="15" t="s">
        <v>1523</v>
      </c>
      <c r="C663" s="15">
        <v>1</v>
      </c>
      <c r="D663" s="15">
        <v>0</v>
      </c>
      <c r="E663" s="166">
        <v>1098800</v>
      </c>
      <c r="F663" s="166">
        <v>0</v>
      </c>
      <c r="G663" s="167">
        <v>0.151</v>
      </c>
      <c r="H663" s="168">
        <v>0</v>
      </c>
      <c r="I663" s="169">
        <v>9.5000000000000001E-2</v>
      </c>
      <c r="J663" s="170">
        <v>0</v>
      </c>
      <c r="K663" s="170">
        <v>0</v>
      </c>
      <c r="L663" s="170">
        <v>0</v>
      </c>
      <c r="M663" s="170">
        <v>0</v>
      </c>
      <c r="O663" s="157"/>
      <c r="P663" s="19"/>
    </row>
    <row r="664" spans="1:16" x14ac:dyDescent="0.25">
      <c r="A664" s="17" t="s">
        <v>1524</v>
      </c>
      <c r="B664" s="15" t="s">
        <v>1525</v>
      </c>
      <c r="C664" s="15">
        <v>1</v>
      </c>
      <c r="D664" s="15">
        <v>0</v>
      </c>
      <c r="E664" s="166">
        <v>1073737</v>
      </c>
      <c r="F664" s="166">
        <v>0</v>
      </c>
      <c r="G664" s="167">
        <v>0.36699999999999999</v>
      </c>
      <c r="H664" s="168">
        <v>14200</v>
      </c>
      <c r="I664" s="169">
        <v>0.28699999999999998</v>
      </c>
      <c r="J664" s="170">
        <v>0</v>
      </c>
      <c r="K664" s="170">
        <v>7266</v>
      </c>
      <c r="L664" s="170">
        <v>0</v>
      </c>
      <c r="M664" s="170">
        <v>0</v>
      </c>
      <c r="O664" s="157"/>
      <c r="P664" s="19"/>
    </row>
    <row r="665" spans="1:16" x14ac:dyDescent="0.25">
      <c r="A665" s="17" t="s">
        <v>1526</v>
      </c>
      <c r="B665" s="15" t="s">
        <v>1527</v>
      </c>
      <c r="C665" s="15">
        <v>1</v>
      </c>
      <c r="D665" s="15">
        <v>0</v>
      </c>
      <c r="E665" s="166">
        <v>2931989</v>
      </c>
      <c r="F665" s="166">
        <v>0</v>
      </c>
      <c r="G665" s="167">
        <v>0.41</v>
      </c>
      <c r="H665" s="168">
        <v>414</v>
      </c>
      <c r="I665" s="169">
        <v>0.33500000000000002</v>
      </c>
      <c r="J665" s="170">
        <v>26100</v>
      </c>
      <c r="K665" s="170">
        <v>0</v>
      </c>
      <c r="L665" s="170">
        <v>0</v>
      </c>
      <c r="M665" s="170">
        <v>0</v>
      </c>
      <c r="O665" s="157"/>
      <c r="P665" s="19"/>
    </row>
    <row r="666" spans="1:16" x14ac:dyDescent="0.25">
      <c r="A666" s="17" t="s">
        <v>1528</v>
      </c>
      <c r="B666" s="15" t="s">
        <v>1529</v>
      </c>
      <c r="C666" s="15">
        <v>1</v>
      </c>
      <c r="D666" s="15">
        <v>1</v>
      </c>
      <c r="E666" s="166">
        <v>14139797</v>
      </c>
      <c r="F666" s="166">
        <v>0</v>
      </c>
      <c r="G666" s="167">
        <v>0.627</v>
      </c>
      <c r="H666" s="168">
        <v>0</v>
      </c>
      <c r="I666" s="169">
        <v>0.59799999999999998</v>
      </c>
      <c r="J666" s="170">
        <v>13400</v>
      </c>
      <c r="K666" s="170">
        <v>0</v>
      </c>
      <c r="L666" s="170">
        <v>0</v>
      </c>
      <c r="M666" s="170">
        <v>224250</v>
      </c>
      <c r="O666" s="157"/>
      <c r="P666" s="19"/>
    </row>
    <row r="667" spans="1:16" x14ac:dyDescent="0.25">
      <c r="A667" s="17" t="s">
        <v>1530</v>
      </c>
      <c r="B667" s="15" t="s">
        <v>1531</v>
      </c>
      <c r="C667" s="15">
        <v>1</v>
      </c>
      <c r="D667" s="15">
        <v>0</v>
      </c>
      <c r="E667" s="166">
        <v>2961360</v>
      </c>
      <c r="F667" s="166">
        <v>0</v>
      </c>
      <c r="G667" s="167">
        <v>0.60299999999999998</v>
      </c>
      <c r="H667" s="168">
        <v>0</v>
      </c>
      <c r="I667" s="169">
        <v>0.54900000000000004</v>
      </c>
      <c r="J667" s="170">
        <v>0</v>
      </c>
      <c r="K667" s="170">
        <v>0</v>
      </c>
      <c r="L667" s="170">
        <v>0</v>
      </c>
      <c r="M667" s="170">
        <v>0</v>
      </c>
      <c r="O667" s="157"/>
      <c r="P667" s="19"/>
    </row>
    <row r="668" spans="1:16" x14ac:dyDescent="0.25">
      <c r="A668" s="17" t="s">
        <v>1532</v>
      </c>
      <c r="B668" s="15" t="s">
        <v>1533</v>
      </c>
      <c r="C668" s="15">
        <v>1</v>
      </c>
      <c r="D668" s="15">
        <v>0</v>
      </c>
      <c r="E668" s="166">
        <v>1396613</v>
      </c>
      <c r="F668" s="166">
        <v>0</v>
      </c>
      <c r="G668" s="167">
        <v>0.54900000000000004</v>
      </c>
      <c r="H668" s="168">
        <v>0</v>
      </c>
      <c r="I668" s="169">
        <v>0.48899999999999999</v>
      </c>
      <c r="J668" s="170">
        <v>17670</v>
      </c>
      <c r="K668" s="170">
        <v>0</v>
      </c>
      <c r="L668" s="170">
        <v>0</v>
      </c>
      <c r="M668" s="170">
        <v>0</v>
      </c>
      <c r="O668" s="157"/>
      <c r="P668" s="19"/>
    </row>
    <row r="669" spans="1:16" x14ac:dyDescent="0.25">
      <c r="A669" s="17" t="s">
        <v>1534</v>
      </c>
      <c r="B669" s="15" t="s">
        <v>1535</v>
      </c>
      <c r="C669" s="15">
        <v>1</v>
      </c>
      <c r="D669" s="15">
        <v>0</v>
      </c>
      <c r="E669" s="166">
        <v>1215929</v>
      </c>
      <c r="F669" s="166">
        <v>0</v>
      </c>
      <c r="G669" s="167">
        <v>0.76900000000000002</v>
      </c>
      <c r="H669" s="168">
        <v>0</v>
      </c>
      <c r="I669" s="169">
        <v>0.73699999999999999</v>
      </c>
      <c r="J669" s="170">
        <v>15720</v>
      </c>
      <c r="K669" s="170">
        <v>0</v>
      </c>
      <c r="L669" s="170">
        <v>0</v>
      </c>
      <c r="M669" s="170">
        <v>0</v>
      </c>
      <c r="O669" s="157"/>
      <c r="P669" s="19"/>
    </row>
    <row r="670" spans="1:16" x14ac:dyDescent="0.25">
      <c r="A670" s="17" t="s">
        <v>1536</v>
      </c>
      <c r="B670" s="15" t="s">
        <v>1537</v>
      </c>
      <c r="C670" s="15">
        <v>1</v>
      </c>
      <c r="D670" s="15">
        <v>0</v>
      </c>
      <c r="E670" s="166">
        <v>2989902</v>
      </c>
      <c r="F670" s="166">
        <v>0</v>
      </c>
      <c r="G670" s="167">
        <v>0.9</v>
      </c>
      <c r="H670" s="168">
        <v>0</v>
      </c>
      <c r="I670" s="169">
        <v>0.79100000000000004</v>
      </c>
      <c r="J670" s="170">
        <v>31185</v>
      </c>
      <c r="K670" s="170">
        <v>0</v>
      </c>
      <c r="L670" s="170">
        <v>0</v>
      </c>
      <c r="M670" s="170">
        <v>0</v>
      </c>
      <c r="O670" s="157"/>
      <c r="P670" s="19"/>
    </row>
    <row r="671" spans="1:16" x14ac:dyDescent="0.25">
      <c r="A671" s="17" t="s">
        <v>1538</v>
      </c>
      <c r="B671" s="15" t="s">
        <v>1539</v>
      </c>
      <c r="C671" s="15">
        <v>1</v>
      </c>
      <c r="D671" s="15">
        <v>0</v>
      </c>
      <c r="E671" s="166">
        <v>385320</v>
      </c>
      <c r="F671" s="166">
        <v>0</v>
      </c>
      <c r="G671" s="167">
        <v>0.77600000000000002</v>
      </c>
      <c r="H671" s="168">
        <v>0</v>
      </c>
      <c r="I671" s="169">
        <v>0.70099999999999996</v>
      </c>
      <c r="J671" s="170">
        <v>0</v>
      </c>
      <c r="K671" s="170">
        <v>0</v>
      </c>
      <c r="L671" s="170">
        <v>0</v>
      </c>
      <c r="M671" s="170">
        <v>773</v>
      </c>
      <c r="O671" s="157"/>
      <c r="P671" s="19"/>
    </row>
    <row r="672" spans="1:16" x14ac:dyDescent="0.25">
      <c r="A672" s="17" t="s">
        <v>1540</v>
      </c>
      <c r="B672" s="15" t="s">
        <v>1541</v>
      </c>
      <c r="C672" s="15">
        <v>1</v>
      </c>
      <c r="D672" s="15">
        <v>0</v>
      </c>
      <c r="E672" s="166">
        <v>1950700</v>
      </c>
      <c r="F672" s="166">
        <v>0</v>
      </c>
      <c r="G672" s="167">
        <v>0.78400000000000003</v>
      </c>
      <c r="H672" s="168">
        <v>0</v>
      </c>
      <c r="I672" s="169">
        <v>0.72499999999999998</v>
      </c>
      <c r="J672" s="170">
        <v>6496</v>
      </c>
      <c r="K672" s="170">
        <v>0</v>
      </c>
      <c r="L672" s="170">
        <v>0</v>
      </c>
      <c r="M672" s="170">
        <v>18074</v>
      </c>
      <c r="O672" s="157"/>
      <c r="P672" s="19"/>
    </row>
    <row r="673" spans="1:16" x14ac:dyDescent="0.25">
      <c r="A673" s="17" t="s">
        <v>1542</v>
      </c>
      <c r="B673" s="15" t="s">
        <v>1543</v>
      </c>
      <c r="C673" s="15">
        <v>1</v>
      </c>
      <c r="D673" s="15">
        <v>0</v>
      </c>
      <c r="E673" s="166">
        <v>1175697</v>
      </c>
      <c r="F673" s="166">
        <v>0</v>
      </c>
      <c r="G673" s="167">
        <v>0.9</v>
      </c>
      <c r="H673" s="168">
        <v>0</v>
      </c>
      <c r="I673" s="169">
        <v>0.76300000000000001</v>
      </c>
      <c r="J673" s="170">
        <v>0</v>
      </c>
      <c r="K673" s="170">
        <v>0</v>
      </c>
      <c r="L673" s="170">
        <v>0</v>
      </c>
      <c r="M673" s="170">
        <v>0</v>
      </c>
      <c r="O673" s="157"/>
      <c r="P673" s="19"/>
    </row>
    <row r="674" spans="1:16" x14ac:dyDescent="0.25">
      <c r="A674" s="17" t="s">
        <v>1544</v>
      </c>
      <c r="B674" s="15" t="s">
        <v>1545</v>
      </c>
      <c r="C674" s="15">
        <v>1</v>
      </c>
      <c r="D674" s="15">
        <v>0</v>
      </c>
      <c r="E674" s="166">
        <v>2537520</v>
      </c>
      <c r="F674" s="166">
        <v>0</v>
      </c>
      <c r="G674" s="167">
        <v>0.433</v>
      </c>
      <c r="H674" s="168">
        <v>0</v>
      </c>
      <c r="I674" s="169">
        <v>0.48699999999999999</v>
      </c>
      <c r="J674" s="170">
        <v>5806</v>
      </c>
      <c r="K674" s="170">
        <v>0</v>
      </c>
      <c r="L674" s="170">
        <v>0</v>
      </c>
      <c r="M674" s="170">
        <v>0</v>
      </c>
      <c r="O674" s="157"/>
      <c r="P674" s="19"/>
    </row>
    <row r="675" spans="1:16" x14ac:dyDescent="0.25">
      <c r="A675" s="17" t="s">
        <v>1546</v>
      </c>
      <c r="B675" s="15" t="s">
        <v>1547</v>
      </c>
      <c r="C675" s="15">
        <v>1</v>
      </c>
      <c r="D675" s="15">
        <v>0</v>
      </c>
      <c r="E675" s="166">
        <v>1540679</v>
      </c>
      <c r="F675" s="166">
        <v>0</v>
      </c>
      <c r="G675" s="167">
        <v>0.65700000000000003</v>
      </c>
      <c r="H675" s="168">
        <v>0</v>
      </c>
      <c r="I675" s="169">
        <v>0.71699999999999997</v>
      </c>
      <c r="J675" s="170">
        <v>12220</v>
      </c>
      <c r="K675" s="170">
        <v>0</v>
      </c>
      <c r="L675" s="170">
        <v>0</v>
      </c>
      <c r="M675" s="170">
        <v>0</v>
      </c>
      <c r="O675" s="157"/>
      <c r="P675" s="19"/>
    </row>
    <row r="676" spans="1:16" x14ac:dyDescent="0.25">
      <c r="A676" s="18" t="s">
        <v>1548</v>
      </c>
      <c r="B676" s="15" t="s">
        <v>1549</v>
      </c>
      <c r="C676" s="15">
        <v>1</v>
      </c>
      <c r="D676" s="15">
        <v>1</v>
      </c>
      <c r="E676" s="166">
        <v>3306974569</v>
      </c>
      <c r="F676" s="166">
        <v>7401015</v>
      </c>
      <c r="G676" s="167">
        <v>435.73499999999893</v>
      </c>
      <c r="H676" s="168">
        <v>7636342</v>
      </c>
      <c r="I676" s="169">
        <v>404.29199999999992</v>
      </c>
      <c r="J676" s="170">
        <v>5326742</v>
      </c>
      <c r="K676" s="170">
        <v>8794477</v>
      </c>
      <c r="L676" s="170">
        <v>2980652</v>
      </c>
      <c r="M676" s="170">
        <v>12200658</v>
      </c>
      <c r="O676" s="157"/>
      <c r="P676" s="19"/>
    </row>
    <row r="677" spans="1:16" x14ac:dyDescent="0.25">
      <c r="A677" s="18" t="s">
        <v>1550</v>
      </c>
      <c r="B677" s="15" t="s">
        <v>1551</v>
      </c>
      <c r="C677" s="15">
        <v>1</v>
      </c>
      <c r="D677" s="15">
        <v>1</v>
      </c>
      <c r="E677" s="166">
        <v>20517292</v>
      </c>
      <c r="F677" s="166">
        <v>0</v>
      </c>
      <c r="G677" s="167">
        <v>4.202</v>
      </c>
      <c r="H677" s="168">
        <v>400</v>
      </c>
      <c r="I677" s="169">
        <v>3.9710000000000001</v>
      </c>
      <c r="J677" s="170">
        <v>29610</v>
      </c>
      <c r="K677" s="170">
        <v>4290</v>
      </c>
      <c r="L677" s="170">
        <v>2145</v>
      </c>
      <c r="M677" s="170">
        <v>88465</v>
      </c>
      <c r="O677" s="157"/>
      <c r="P677" s="19"/>
    </row>
    <row r="678" spans="1:16" x14ac:dyDescent="0.25">
      <c r="A678" s="17" t="s">
        <v>1552</v>
      </c>
      <c r="B678" s="15" t="s">
        <v>1553</v>
      </c>
      <c r="C678" s="15">
        <v>1</v>
      </c>
      <c r="D678" s="15">
        <v>1</v>
      </c>
      <c r="E678" s="166">
        <v>3327491861</v>
      </c>
      <c r="F678" s="166">
        <v>7401015</v>
      </c>
      <c r="G678" s="167">
        <v>439.93699999999887</v>
      </c>
      <c r="H678" s="168">
        <v>7636742</v>
      </c>
      <c r="I678" s="169">
        <v>408.26299999999992</v>
      </c>
      <c r="J678" s="170">
        <v>5356352</v>
      </c>
      <c r="K678" s="170">
        <v>8798767</v>
      </c>
      <c r="L678" s="170">
        <v>2982797</v>
      </c>
      <c r="M678" s="170">
        <v>12289123</v>
      </c>
      <c r="O678" s="157"/>
      <c r="P678" s="19"/>
    </row>
    <row r="681" spans="1:16" x14ac:dyDescent="0.25">
      <c r="A681" s="17"/>
    </row>
    <row r="682" spans="1:16" x14ac:dyDescent="0.25">
      <c r="A682" s="17"/>
      <c r="E682" s="19"/>
      <c r="J682" s="19"/>
      <c r="K682" s="19"/>
      <c r="L682" s="19"/>
      <c r="M682" s="19"/>
    </row>
    <row r="683" spans="1:16" x14ac:dyDescent="0.25">
      <c r="A683" s="17"/>
      <c r="E683" s="19"/>
      <c r="J683" s="19"/>
      <c r="K683" s="19"/>
      <c r="L683" s="19"/>
      <c r="M683" s="19"/>
    </row>
  </sheetData>
  <sheetProtection algorithmName="SHA-512" hashValue="EX4Plu9AMcgBrcauRrOZ9c33ArCHBirzH1XLLLNXuVI9cnGQ3fDa8OI5sfgnR9lqmwYUk5C84CG0400R40Bk5w==" saltValue="ZFIoMVp/W6Ue3xFBxVkjQA==" spinCount="100000" sheet="1" objects="1" scenarios="1"/>
  <conditionalFormatting sqref="C3:C678">
    <cfRule type="cellIs" dxfId="1" priority="1"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583B-7C6A-4A40-A711-0879AFDFE3D2}">
  <sheetPr>
    <tabColor theme="7" tint="0.79998168889431442"/>
  </sheetPr>
  <dimension ref="A1:P683"/>
  <sheetViews>
    <sheetView workbookViewId="0">
      <pane xSplit="2" ySplit="2" topLeftCell="C266" activePane="bottomRight" state="frozen"/>
      <selection activeCell="B2" sqref="B2"/>
      <selection pane="topRight" activeCell="B2" sqref="B2"/>
      <selection pane="bottomLeft" activeCell="B2" sqref="B2"/>
      <selection pane="bottomRight" activeCell="J294" sqref="J294"/>
    </sheetView>
  </sheetViews>
  <sheetFormatPr defaultRowHeight="12.5" x14ac:dyDescent="0.25"/>
  <cols>
    <col min="1" max="1" width="8.7265625" style="15"/>
    <col min="2" max="2" width="19.453125" style="15" bestFit="1" customWidth="1"/>
    <col min="3" max="3" width="3.81640625" style="15" bestFit="1" customWidth="1"/>
    <col min="4" max="4" width="4.6328125" style="15" bestFit="1" customWidth="1"/>
    <col min="5" max="13" width="15.54296875" style="15" customWidth="1"/>
    <col min="14" max="231" width="8.7265625" style="15"/>
    <col min="232" max="232" width="19.453125" style="15" bestFit="1" customWidth="1"/>
    <col min="233" max="233" width="4.1796875" style="15" bestFit="1" customWidth="1"/>
    <col min="234" max="234" width="4.26953125" style="15" bestFit="1" customWidth="1"/>
    <col min="235" max="235" width="9.54296875" style="15" bestFit="1" customWidth="1"/>
    <col min="236" max="236" width="8.7265625" style="15"/>
    <col min="237" max="237" width="9.54296875" style="15" bestFit="1" customWidth="1"/>
    <col min="238" max="239" width="8.7265625" style="15"/>
    <col min="240" max="240" width="9.54296875" style="15" bestFit="1" customWidth="1"/>
    <col min="241" max="243" width="8.7265625" style="15"/>
    <col min="244" max="244" width="9.54296875" style="15" bestFit="1" customWidth="1"/>
    <col min="245" max="248" width="8.7265625" style="15"/>
    <col min="249" max="249" width="9.54296875" style="15" bestFit="1" customWidth="1"/>
    <col min="250" max="250" width="8.7265625" style="15"/>
    <col min="251" max="251" width="11.1796875" style="15" bestFit="1" customWidth="1"/>
    <col min="252" max="253" width="12.7265625" style="15" bestFit="1" customWidth="1"/>
    <col min="254" max="256" width="8.7265625" style="15"/>
    <col min="257" max="257" width="11.1796875" style="15" bestFit="1" customWidth="1"/>
    <col min="258" max="258" width="8.7265625" style="15"/>
    <col min="259" max="259" width="9" style="15" bestFit="1" customWidth="1"/>
    <col min="260" max="260" width="10.1796875" style="15" bestFit="1" customWidth="1"/>
    <col min="261" max="261" width="8.7265625" style="15"/>
    <col min="262" max="262" width="9.54296875" style="15" bestFit="1" customWidth="1"/>
    <col min="263" max="263" width="8.7265625" style="15"/>
    <col min="264" max="264" width="9.54296875" style="15" bestFit="1" customWidth="1"/>
    <col min="265" max="487" width="8.7265625" style="15"/>
    <col min="488" max="488" width="19.453125" style="15" bestFit="1" customWidth="1"/>
    <col min="489" max="489" width="4.1796875" style="15" bestFit="1" customWidth="1"/>
    <col min="490" max="490" width="4.26953125" style="15" bestFit="1" customWidth="1"/>
    <col min="491" max="491" width="9.54296875" style="15" bestFit="1" customWidth="1"/>
    <col min="492" max="492" width="8.7265625" style="15"/>
    <col min="493" max="493" width="9.54296875" style="15" bestFit="1" customWidth="1"/>
    <col min="494" max="495" width="8.7265625" style="15"/>
    <col min="496" max="496" width="9.54296875" style="15" bestFit="1" customWidth="1"/>
    <col min="497" max="499" width="8.7265625" style="15"/>
    <col min="500" max="500" width="9.54296875" style="15" bestFit="1" customWidth="1"/>
    <col min="501" max="504" width="8.7265625" style="15"/>
    <col min="505" max="505" width="9.54296875" style="15" bestFit="1" customWidth="1"/>
    <col min="506" max="506" width="8.7265625" style="15"/>
    <col min="507" max="507" width="11.1796875" style="15" bestFit="1" customWidth="1"/>
    <col min="508" max="509" width="12.7265625" style="15" bestFit="1" customWidth="1"/>
    <col min="510" max="512" width="8.7265625" style="15"/>
    <col min="513" max="513" width="11.1796875" style="15" bestFit="1" customWidth="1"/>
    <col min="514" max="514" width="8.7265625" style="15"/>
    <col min="515" max="515" width="9" style="15" bestFit="1" customWidth="1"/>
    <col min="516" max="516" width="10.1796875" style="15" bestFit="1" customWidth="1"/>
    <col min="517" max="517" width="8.7265625" style="15"/>
    <col min="518" max="518" width="9.54296875" style="15" bestFit="1" customWidth="1"/>
    <col min="519" max="519" width="8.7265625" style="15"/>
    <col min="520" max="520" width="9.54296875" style="15" bestFit="1" customWidth="1"/>
    <col min="521" max="743" width="8.7265625" style="15"/>
    <col min="744" max="744" width="19.453125" style="15" bestFit="1" customWidth="1"/>
    <col min="745" max="745" width="4.1796875" style="15" bestFit="1" customWidth="1"/>
    <col min="746" max="746" width="4.26953125" style="15" bestFit="1" customWidth="1"/>
    <col min="747" max="747" width="9.54296875" style="15" bestFit="1" customWidth="1"/>
    <col min="748" max="748" width="8.7265625" style="15"/>
    <col min="749" max="749" width="9.54296875" style="15" bestFit="1" customWidth="1"/>
    <col min="750" max="751" width="8.7265625" style="15"/>
    <col min="752" max="752" width="9.54296875" style="15" bestFit="1" customWidth="1"/>
    <col min="753" max="755" width="8.7265625" style="15"/>
    <col min="756" max="756" width="9.54296875" style="15" bestFit="1" customWidth="1"/>
    <col min="757" max="760" width="8.7265625" style="15"/>
    <col min="761" max="761" width="9.54296875" style="15" bestFit="1" customWidth="1"/>
    <col min="762" max="762" width="8.7265625" style="15"/>
    <col min="763" max="763" width="11.1796875" style="15" bestFit="1" customWidth="1"/>
    <col min="764" max="765" width="12.7265625" style="15" bestFit="1" customWidth="1"/>
    <col min="766" max="768" width="8.7265625" style="15"/>
    <col min="769" max="769" width="11.1796875" style="15" bestFit="1" customWidth="1"/>
    <col min="770" max="770" width="8.7265625" style="15"/>
    <col min="771" max="771" width="9" style="15" bestFit="1" customWidth="1"/>
    <col min="772" max="772" width="10.1796875" style="15" bestFit="1" customWidth="1"/>
    <col min="773" max="773" width="8.7265625" style="15"/>
    <col min="774" max="774" width="9.54296875" style="15" bestFit="1" customWidth="1"/>
    <col min="775" max="775" width="8.7265625" style="15"/>
    <col min="776" max="776" width="9.54296875" style="15" bestFit="1" customWidth="1"/>
    <col min="777" max="999" width="8.7265625" style="15"/>
    <col min="1000" max="1000" width="19.453125" style="15" bestFit="1" customWidth="1"/>
    <col min="1001" max="1001" width="4.1796875" style="15" bestFit="1" customWidth="1"/>
    <col min="1002" max="1002" width="4.26953125" style="15" bestFit="1" customWidth="1"/>
    <col min="1003" max="1003" width="9.54296875" style="15" bestFit="1" customWidth="1"/>
    <col min="1004" max="1004" width="8.7265625" style="15"/>
    <col min="1005" max="1005" width="9.54296875" style="15" bestFit="1" customWidth="1"/>
    <col min="1006" max="1007" width="8.7265625" style="15"/>
    <col min="1008" max="1008" width="9.54296875" style="15" bestFit="1" customWidth="1"/>
    <col min="1009" max="1011" width="8.7265625" style="15"/>
    <col min="1012" max="1012" width="9.54296875" style="15" bestFit="1" customWidth="1"/>
    <col min="1013" max="1016" width="8.7265625" style="15"/>
    <col min="1017" max="1017" width="9.54296875" style="15" bestFit="1" customWidth="1"/>
    <col min="1018" max="1018" width="8.7265625" style="15"/>
    <col min="1019" max="1019" width="11.1796875" style="15" bestFit="1" customWidth="1"/>
    <col min="1020" max="1021" width="12.7265625" style="15" bestFit="1" customWidth="1"/>
    <col min="1022" max="1024" width="8.7265625" style="15"/>
    <col min="1025" max="1025" width="11.1796875" style="15" bestFit="1" customWidth="1"/>
    <col min="1026" max="1026" width="8.7265625" style="15"/>
    <col min="1027" max="1027" width="9" style="15" bestFit="1" customWidth="1"/>
    <col min="1028" max="1028" width="10.1796875" style="15" bestFit="1" customWidth="1"/>
    <col min="1029" max="1029" width="8.7265625" style="15"/>
    <col min="1030" max="1030" width="9.54296875" style="15" bestFit="1" customWidth="1"/>
    <col min="1031" max="1031" width="8.7265625" style="15"/>
    <col min="1032" max="1032" width="9.54296875" style="15" bestFit="1" customWidth="1"/>
    <col min="1033" max="1255" width="8.7265625" style="15"/>
    <col min="1256" max="1256" width="19.453125" style="15" bestFit="1" customWidth="1"/>
    <col min="1257" max="1257" width="4.1796875" style="15" bestFit="1" customWidth="1"/>
    <col min="1258" max="1258" width="4.26953125" style="15" bestFit="1" customWidth="1"/>
    <col min="1259" max="1259" width="9.54296875" style="15" bestFit="1" customWidth="1"/>
    <col min="1260" max="1260" width="8.7265625" style="15"/>
    <col min="1261" max="1261" width="9.54296875" style="15" bestFit="1" customWidth="1"/>
    <col min="1262" max="1263" width="8.7265625" style="15"/>
    <col min="1264" max="1264" width="9.54296875" style="15" bestFit="1" customWidth="1"/>
    <col min="1265" max="1267" width="8.7265625" style="15"/>
    <col min="1268" max="1268" width="9.54296875" style="15" bestFit="1" customWidth="1"/>
    <col min="1269" max="1272" width="8.7265625" style="15"/>
    <col min="1273" max="1273" width="9.54296875" style="15" bestFit="1" customWidth="1"/>
    <col min="1274" max="1274" width="8.7265625" style="15"/>
    <col min="1275" max="1275" width="11.1796875" style="15" bestFit="1" customWidth="1"/>
    <col min="1276" max="1277" width="12.7265625" style="15" bestFit="1" customWidth="1"/>
    <col min="1278" max="1280" width="8.7265625" style="15"/>
    <col min="1281" max="1281" width="11.1796875" style="15" bestFit="1" customWidth="1"/>
    <col min="1282" max="1282" width="8.7265625" style="15"/>
    <col min="1283" max="1283" width="9" style="15" bestFit="1" customWidth="1"/>
    <col min="1284" max="1284" width="10.1796875" style="15" bestFit="1" customWidth="1"/>
    <col min="1285" max="1285" width="8.7265625" style="15"/>
    <col min="1286" max="1286" width="9.54296875" style="15" bestFit="1" customWidth="1"/>
    <col min="1287" max="1287" width="8.7265625" style="15"/>
    <col min="1288" max="1288" width="9.54296875" style="15" bestFit="1" customWidth="1"/>
    <col min="1289" max="1511" width="8.7265625" style="15"/>
    <col min="1512" max="1512" width="19.453125" style="15" bestFit="1" customWidth="1"/>
    <col min="1513" max="1513" width="4.1796875" style="15" bestFit="1" customWidth="1"/>
    <col min="1514" max="1514" width="4.26953125" style="15" bestFit="1" customWidth="1"/>
    <col min="1515" max="1515" width="9.54296875" style="15" bestFit="1" customWidth="1"/>
    <col min="1516" max="1516" width="8.7265625" style="15"/>
    <col min="1517" max="1517" width="9.54296875" style="15" bestFit="1" customWidth="1"/>
    <col min="1518" max="1519" width="8.7265625" style="15"/>
    <col min="1520" max="1520" width="9.54296875" style="15" bestFit="1" customWidth="1"/>
    <col min="1521" max="1523" width="8.7265625" style="15"/>
    <col min="1524" max="1524" width="9.54296875" style="15" bestFit="1" customWidth="1"/>
    <col min="1525" max="1528" width="8.7265625" style="15"/>
    <col min="1529" max="1529" width="9.54296875" style="15" bestFit="1" customWidth="1"/>
    <col min="1530" max="1530" width="8.7265625" style="15"/>
    <col min="1531" max="1531" width="11.1796875" style="15" bestFit="1" customWidth="1"/>
    <col min="1532" max="1533" width="12.7265625" style="15" bestFit="1" customWidth="1"/>
    <col min="1534" max="1536" width="8.7265625" style="15"/>
    <col min="1537" max="1537" width="11.1796875" style="15" bestFit="1" customWidth="1"/>
    <col min="1538" max="1538" width="8.7265625" style="15"/>
    <col min="1539" max="1539" width="9" style="15" bestFit="1" customWidth="1"/>
    <col min="1540" max="1540" width="10.1796875" style="15" bestFit="1" customWidth="1"/>
    <col min="1541" max="1541" width="8.7265625" style="15"/>
    <col min="1542" max="1542" width="9.54296875" style="15" bestFit="1" customWidth="1"/>
    <col min="1543" max="1543" width="8.7265625" style="15"/>
    <col min="1544" max="1544" width="9.54296875" style="15" bestFit="1" customWidth="1"/>
    <col min="1545" max="1767" width="8.7265625" style="15"/>
    <col min="1768" max="1768" width="19.453125" style="15" bestFit="1" customWidth="1"/>
    <col min="1769" max="1769" width="4.1796875" style="15" bestFit="1" customWidth="1"/>
    <col min="1770" max="1770" width="4.26953125" style="15" bestFit="1" customWidth="1"/>
    <col min="1771" max="1771" width="9.54296875" style="15" bestFit="1" customWidth="1"/>
    <col min="1772" max="1772" width="8.7265625" style="15"/>
    <col min="1773" max="1773" width="9.54296875" style="15" bestFit="1" customWidth="1"/>
    <col min="1774" max="1775" width="8.7265625" style="15"/>
    <col min="1776" max="1776" width="9.54296875" style="15" bestFit="1" customWidth="1"/>
    <col min="1777" max="1779" width="8.7265625" style="15"/>
    <col min="1780" max="1780" width="9.54296875" style="15" bestFit="1" customWidth="1"/>
    <col min="1781" max="1784" width="8.7265625" style="15"/>
    <col min="1785" max="1785" width="9.54296875" style="15" bestFit="1" customWidth="1"/>
    <col min="1786" max="1786" width="8.7265625" style="15"/>
    <col min="1787" max="1787" width="11.1796875" style="15" bestFit="1" customWidth="1"/>
    <col min="1788" max="1789" width="12.7265625" style="15" bestFit="1" customWidth="1"/>
    <col min="1790" max="1792" width="8.7265625" style="15"/>
    <col min="1793" max="1793" width="11.1796875" style="15" bestFit="1" customWidth="1"/>
    <col min="1794" max="1794" width="8.7265625" style="15"/>
    <col min="1795" max="1795" width="9" style="15" bestFit="1" customWidth="1"/>
    <col min="1796" max="1796" width="10.1796875" style="15" bestFit="1" customWidth="1"/>
    <col min="1797" max="1797" width="8.7265625" style="15"/>
    <col min="1798" max="1798" width="9.54296875" style="15" bestFit="1" customWidth="1"/>
    <col min="1799" max="1799" width="8.7265625" style="15"/>
    <col min="1800" max="1800" width="9.54296875" style="15" bestFit="1" customWidth="1"/>
    <col min="1801" max="2023" width="8.7265625" style="15"/>
    <col min="2024" max="2024" width="19.453125" style="15" bestFit="1" customWidth="1"/>
    <col min="2025" max="2025" width="4.1796875" style="15" bestFit="1" customWidth="1"/>
    <col min="2026" max="2026" width="4.26953125" style="15" bestFit="1" customWidth="1"/>
    <col min="2027" max="2027" width="9.54296875" style="15" bestFit="1" customWidth="1"/>
    <col min="2028" max="2028" width="8.7265625" style="15"/>
    <col min="2029" max="2029" width="9.54296875" style="15" bestFit="1" customWidth="1"/>
    <col min="2030" max="2031" width="8.7265625" style="15"/>
    <col min="2032" max="2032" width="9.54296875" style="15" bestFit="1" customWidth="1"/>
    <col min="2033" max="2035" width="8.7265625" style="15"/>
    <col min="2036" max="2036" width="9.54296875" style="15" bestFit="1" customWidth="1"/>
    <col min="2037" max="2040" width="8.7265625" style="15"/>
    <col min="2041" max="2041" width="9.54296875" style="15" bestFit="1" customWidth="1"/>
    <col min="2042" max="2042" width="8.7265625" style="15"/>
    <col min="2043" max="2043" width="11.1796875" style="15" bestFit="1" customWidth="1"/>
    <col min="2044" max="2045" width="12.7265625" style="15" bestFit="1" customWidth="1"/>
    <col min="2046" max="2048" width="8.7265625" style="15"/>
    <col min="2049" max="2049" width="11.1796875" style="15" bestFit="1" customWidth="1"/>
    <col min="2050" max="2050" width="8.7265625" style="15"/>
    <col min="2051" max="2051" width="9" style="15" bestFit="1" customWidth="1"/>
    <col min="2052" max="2052" width="10.1796875" style="15" bestFit="1" customWidth="1"/>
    <col min="2053" max="2053" width="8.7265625" style="15"/>
    <col min="2054" max="2054" width="9.54296875" style="15" bestFit="1" customWidth="1"/>
    <col min="2055" max="2055" width="8.7265625" style="15"/>
    <col min="2056" max="2056" width="9.54296875" style="15" bestFit="1" customWidth="1"/>
    <col min="2057" max="2279" width="8.7265625" style="15"/>
    <col min="2280" max="2280" width="19.453125" style="15" bestFit="1" customWidth="1"/>
    <col min="2281" max="2281" width="4.1796875" style="15" bestFit="1" customWidth="1"/>
    <col min="2282" max="2282" width="4.26953125" style="15" bestFit="1" customWidth="1"/>
    <col min="2283" max="2283" width="9.54296875" style="15" bestFit="1" customWidth="1"/>
    <col min="2284" max="2284" width="8.7265625" style="15"/>
    <col min="2285" max="2285" width="9.54296875" style="15" bestFit="1" customWidth="1"/>
    <col min="2286" max="2287" width="8.7265625" style="15"/>
    <col min="2288" max="2288" width="9.54296875" style="15" bestFit="1" customWidth="1"/>
    <col min="2289" max="2291" width="8.7265625" style="15"/>
    <col min="2292" max="2292" width="9.54296875" style="15" bestFit="1" customWidth="1"/>
    <col min="2293" max="2296" width="8.7265625" style="15"/>
    <col min="2297" max="2297" width="9.54296875" style="15" bestFit="1" customWidth="1"/>
    <col min="2298" max="2298" width="8.7265625" style="15"/>
    <col min="2299" max="2299" width="11.1796875" style="15" bestFit="1" customWidth="1"/>
    <col min="2300" max="2301" width="12.7265625" style="15" bestFit="1" customWidth="1"/>
    <col min="2302" max="2304" width="8.7265625" style="15"/>
    <col min="2305" max="2305" width="11.1796875" style="15" bestFit="1" customWidth="1"/>
    <col min="2306" max="2306" width="8.7265625" style="15"/>
    <col min="2307" max="2307" width="9" style="15" bestFit="1" customWidth="1"/>
    <col min="2308" max="2308" width="10.1796875" style="15" bestFit="1" customWidth="1"/>
    <col min="2309" max="2309" width="8.7265625" style="15"/>
    <col min="2310" max="2310" width="9.54296875" style="15" bestFit="1" customWidth="1"/>
    <col min="2311" max="2311" width="8.7265625" style="15"/>
    <col min="2312" max="2312" width="9.54296875" style="15" bestFit="1" customWidth="1"/>
    <col min="2313" max="2535" width="8.7265625" style="15"/>
    <col min="2536" max="2536" width="19.453125" style="15" bestFit="1" customWidth="1"/>
    <col min="2537" max="2537" width="4.1796875" style="15" bestFit="1" customWidth="1"/>
    <col min="2538" max="2538" width="4.26953125" style="15" bestFit="1" customWidth="1"/>
    <col min="2539" max="2539" width="9.54296875" style="15" bestFit="1" customWidth="1"/>
    <col min="2540" max="2540" width="8.7265625" style="15"/>
    <col min="2541" max="2541" width="9.54296875" style="15" bestFit="1" customWidth="1"/>
    <col min="2542" max="2543" width="8.7265625" style="15"/>
    <col min="2544" max="2544" width="9.54296875" style="15" bestFit="1" customWidth="1"/>
    <col min="2545" max="2547" width="8.7265625" style="15"/>
    <col min="2548" max="2548" width="9.54296875" style="15" bestFit="1" customWidth="1"/>
    <col min="2549" max="2552" width="8.7265625" style="15"/>
    <col min="2553" max="2553" width="9.54296875" style="15" bestFit="1" customWidth="1"/>
    <col min="2554" max="2554" width="8.7265625" style="15"/>
    <col min="2555" max="2555" width="11.1796875" style="15" bestFit="1" customWidth="1"/>
    <col min="2556" max="2557" width="12.7265625" style="15" bestFit="1" customWidth="1"/>
    <col min="2558" max="2560" width="8.7265625" style="15"/>
    <col min="2561" max="2561" width="11.1796875" style="15" bestFit="1" customWidth="1"/>
    <col min="2562" max="2562" width="8.7265625" style="15"/>
    <col min="2563" max="2563" width="9" style="15" bestFit="1" customWidth="1"/>
    <col min="2564" max="2564" width="10.1796875" style="15" bestFit="1" customWidth="1"/>
    <col min="2565" max="2565" width="8.7265625" style="15"/>
    <col min="2566" max="2566" width="9.54296875" style="15" bestFit="1" customWidth="1"/>
    <col min="2567" max="2567" width="8.7265625" style="15"/>
    <col min="2568" max="2568" width="9.54296875" style="15" bestFit="1" customWidth="1"/>
    <col min="2569" max="2791" width="8.7265625" style="15"/>
    <col min="2792" max="2792" width="19.453125" style="15" bestFit="1" customWidth="1"/>
    <col min="2793" max="2793" width="4.1796875" style="15" bestFit="1" customWidth="1"/>
    <col min="2794" max="2794" width="4.26953125" style="15" bestFit="1" customWidth="1"/>
    <col min="2795" max="2795" width="9.54296875" style="15" bestFit="1" customWidth="1"/>
    <col min="2796" max="2796" width="8.7265625" style="15"/>
    <col min="2797" max="2797" width="9.54296875" style="15" bestFit="1" customWidth="1"/>
    <col min="2798" max="2799" width="8.7265625" style="15"/>
    <col min="2800" max="2800" width="9.54296875" style="15" bestFit="1" customWidth="1"/>
    <col min="2801" max="2803" width="8.7265625" style="15"/>
    <col min="2804" max="2804" width="9.54296875" style="15" bestFit="1" customWidth="1"/>
    <col min="2805" max="2808" width="8.7265625" style="15"/>
    <col min="2809" max="2809" width="9.54296875" style="15" bestFit="1" customWidth="1"/>
    <col min="2810" max="2810" width="8.7265625" style="15"/>
    <col min="2811" max="2811" width="11.1796875" style="15" bestFit="1" customWidth="1"/>
    <col min="2812" max="2813" width="12.7265625" style="15" bestFit="1" customWidth="1"/>
    <col min="2814" max="2816" width="8.7265625" style="15"/>
    <col min="2817" max="2817" width="11.1796875" style="15" bestFit="1" customWidth="1"/>
    <col min="2818" max="2818" width="8.7265625" style="15"/>
    <col min="2819" max="2819" width="9" style="15" bestFit="1" customWidth="1"/>
    <col min="2820" max="2820" width="10.1796875" style="15" bestFit="1" customWidth="1"/>
    <col min="2821" max="2821" width="8.7265625" style="15"/>
    <col min="2822" max="2822" width="9.54296875" style="15" bestFit="1" customWidth="1"/>
    <col min="2823" max="2823" width="8.7265625" style="15"/>
    <col min="2824" max="2824" width="9.54296875" style="15" bestFit="1" customWidth="1"/>
    <col min="2825" max="3047" width="8.7265625" style="15"/>
    <col min="3048" max="3048" width="19.453125" style="15" bestFit="1" customWidth="1"/>
    <col min="3049" max="3049" width="4.1796875" style="15" bestFit="1" customWidth="1"/>
    <col min="3050" max="3050" width="4.26953125" style="15" bestFit="1" customWidth="1"/>
    <col min="3051" max="3051" width="9.54296875" style="15" bestFit="1" customWidth="1"/>
    <col min="3052" max="3052" width="8.7265625" style="15"/>
    <col min="3053" max="3053" width="9.54296875" style="15" bestFit="1" customWidth="1"/>
    <col min="3054" max="3055" width="8.7265625" style="15"/>
    <col min="3056" max="3056" width="9.54296875" style="15" bestFit="1" customWidth="1"/>
    <col min="3057" max="3059" width="8.7265625" style="15"/>
    <col min="3060" max="3060" width="9.54296875" style="15" bestFit="1" customWidth="1"/>
    <col min="3061" max="3064" width="8.7265625" style="15"/>
    <col min="3065" max="3065" width="9.54296875" style="15" bestFit="1" customWidth="1"/>
    <col min="3066" max="3066" width="8.7265625" style="15"/>
    <col min="3067" max="3067" width="11.1796875" style="15" bestFit="1" customWidth="1"/>
    <col min="3068" max="3069" width="12.7265625" style="15" bestFit="1" customWidth="1"/>
    <col min="3070" max="3072" width="8.7265625" style="15"/>
    <col min="3073" max="3073" width="11.1796875" style="15" bestFit="1" customWidth="1"/>
    <col min="3074" max="3074" width="8.7265625" style="15"/>
    <col min="3075" max="3075" width="9" style="15" bestFit="1" customWidth="1"/>
    <col min="3076" max="3076" width="10.1796875" style="15" bestFit="1" customWidth="1"/>
    <col min="3077" max="3077" width="8.7265625" style="15"/>
    <col min="3078" max="3078" width="9.54296875" style="15" bestFit="1" customWidth="1"/>
    <col min="3079" max="3079" width="8.7265625" style="15"/>
    <col min="3080" max="3080" width="9.54296875" style="15" bestFit="1" customWidth="1"/>
    <col min="3081" max="3303" width="8.7265625" style="15"/>
    <col min="3304" max="3304" width="19.453125" style="15" bestFit="1" customWidth="1"/>
    <col min="3305" max="3305" width="4.1796875" style="15" bestFit="1" customWidth="1"/>
    <col min="3306" max="3306" width="4.26953125" style="15" bestFit="1" customWidth="1"/>
    <col min="3307" max="3307" width="9.54296875" style="15" bestFit="1" customWidth="1"/>
    <col min="3308" max="3308" width="8.7265625" style="15"/>
    <col min="3309" max="3309" width="9.54296875" style="15" bestFit="1" customWidth="1"/>
    <col min="3310" max="3311" width="8.7265625" style="15"/>
    <col min="3312" max="3312" width="9.54296875" style="15" bestFit="1" customWidth="1"/>
    <col min="3313" max="3315" width="8.7265625" style="15"/>
    <col min="3316" max="3316" width="9.54296875" style="15" bestFit="1" customWidth="1"/>
    <col min="3317" max="3320" width="8.7265625" style="15"/>
    <col min="3321" max="3321" width="9.54296875" style="15" bestFit="1" customWidth="1"/>
    <col min="3322" max="3322" width="8.7265625" style="15"/>
    <col min="3323" max="3323" width="11.1796875" style="15" bestFit="1" customWidth="1"/>
    <col min="3324" max="3325" width="12.7265625" style="15" bestFit="1" customWidth="1"/>
    <col min="3326" max="3328" width="8.7265625" style="15"/>
    <col min="3329" max="3329" width="11.1796875" style="15" bestFit="1" customWidth="1"/>
    <col min="3330" max="3330" width="8.7265625" style="15"/>
    <col min="3331" max="3331" width="9" style="15" bestFit="1" customWidth="1"/>
    <col min="3332" max="3332" width="10.1796875" style="15" bestFit="1" customWidth="1"/>
    <col min="3333" max="3333" width="8.7265625" style="15"/>
    <col min="3334" max="3334" width="9.54296875" style="15" bestFit="1" customWidth="1"/>
    <col min="3335" max="3335" width="8.7265625" style="15"/>
    <col min="3336" max="3336" width="9.54296875" style="15" bestFit="1" customWidth="1"/>
    <col min="3337" max="3559" width="8.7265625" style="15"/>
    <col min="3560" max="3560" width="19.453125" style="15" bestFit="1" customWidth="1"/>
    <col min="3561" max="3561" width="4.1796875" style="15" bestFit="1" customWidth="1"/>
    <col min="3562" max="3562" width="4.26953125" style="15" bestFit="1" customWidth="1"/>
    <col min="3563" max="3563" width="9.54296875" style="15" bestFit="1" customWidth="1"/>
    <col min="3564" max="3564" width="8.7265625" style="15"/>
    <col min="3565" max="3565" width="9.54296875" style="15" bestFit="1" customWidth="1"/>
    <col min="3566" max="3567" width="8.7265625" style="15"/>
    <col min="3568" max="3568" width="9.54296875" style="15" bestFit="1" customWidth="1"/>
    <col min="3569" max="3571" width="8.7265625" style="15"/>
    <col min="3572" max="3572" width="9.54296875" style="15" bestFit="1" customWidth="1"/>
    <col min="3573" max="3576" width="8.7265625" style="15"/>
    <col min="3577" max="3577" width="9.54296875" style="15" bestFit="1" customWidth="1"/>
    <col min="3578" max="3578" width="8.7265625" style="15"/>
    <col min="3579" max="3579" width="11.1796875" style="15" bestFit="1" customWidth="1"/>
    <col min="3580" max="3581" width="12.7265625" style="15" bestFit="1" customWidth="1"/>
    <col min="3582" max="3584" width="8.7265625" style="15"/>
    <col min="3585" max="3585" width="11.1796875" style="15" bestFit="1" customWidth="1"/>
    <col min="3586" max="3586" width="8.7265625" style="15"/>
    <col min="3587" max="3587" width="9" style="15" bestFit="1" customWidth="1"/>
    <col min="3588" max="3588" width="10.1796875" style="15" bestFit="1" customWidth="1"/>
    <col min="3589" max="3589" width="8.7265625" style="15"/>
    <col min="3590" max="3590" width="9.54296875" style="15" bestFit="1" customWidth="1"/>
    <col min="3591" max="3591" width="8.7265625" style="15"/>
    <col min="3592" max="3592" width="9.54296875" style="15" bestFit="1" customWidth="1"/>
    <col min="3593" max="3815" width="8.7265625" style="15"/>
    <col min="3816" max="3816" width="19.453125" style="15" bestFit="1" customWidth="1"/>
    <col min="3817" max="3817" width="4.1796875" style="15" bestFit="1" customWidth="1"/>
    <col min="3818" max="3818" width="4.26953125" style="15" bestFit="1" customWidth="1"/>
    <col min="3819" max="3819" width="9.54296875" style="15" bestFit="1" customWidth="1"/>
    <col min="3820" max="3820" width="8.7265625" style="15"/>
    <col min="3821" max="3821" width="9.54296875" style="15" bestFit="1" customWidth="1"/>
    <col min="3822" max="3823" width="8.7265625" style="15"/>
    <col min="3824" max="3824" width="9.54296875" style="15" bestFit="1" customWidth="1"/>
    <col min="3825" max="3827" width="8.7265625" style="15"/>
    <col min="3828" max="3828" width="9.54296875" style="15" bestFit="1" customWidth="1"/>
    <col min="3829" max="3832" width="8.7265625" style="15"/>
    <col min="3833" max="3833" width="9.54296875" style="15" bestFit="1" customWidth="1"/>
    <col min="3834" max="3834" width="8.7265625" style="15"/>
    <col min="3835" max="3835" width="11.1796875" style="15" bestFit="1" customWidth="1"/>
    <col min="3836" max="3837" width="12.7265625" style="15" bestFit="1" customWidth="1"/>
    <col min="3838" max="3840" width="8.7265625" style="15"/>
    <col min="3841" max="3841" width="11.1796875" style="15" bestFit="1" customWidth="1"/>
    <col min="3842" max="3842" width="8.7265625" style="15"/>
    <col min="3843" max="3843" width="9" style="15" bestFit="1" customWidth="1"/>
    <col min="3844" max="3844" width="10.1796875" style="15" bestFit="1" customWidth="1"/>
    <col min="3845" max="3845" width="8.7265625" style="15"/>
    <col min="3846" max="3846" width="9.54296875" style="15" bestFit="1" customWidth="1"/>
    <col min="3847" max="3847" width="8.7265625" style="15"/>
    <col min="3848" max="3848" width="9.54296875" style="15" bestFit="1" customWidth="1"/>
    <col min="3849" max="4071" width="8.7265625" style="15"/>
    <col min="4072" max="4072" width="19.453125" style="15" bestFit="1" customWidth="1"/>
    <col min="4073" max="4073" width="4.1796875" style="15" bestFit="1" customWidth="1"/>
    <col min="4074" max="4074" width="4.26953125" style="15" bestFit="1" customWidth="1"/>
    <col min="4075" max="4075" width="9.54296875" style="15" bestFit="1" customWidth="1"/>
    <col min="4076" max="4076" width="8.7265625" style="15"/>
    <col min="4077" max="4077" width="9.54296875" style="15" bestFit="1" customWidth="1"/>
    <col min="4078" max="4079" width="8.7265625" style="15"/>
    <col min="4080" max="4080" width="9.54296875" style="15" bestFit="1" customWidth="1"/>
    <col min="4081" max="4083" width="8.7265625" style="15"/>
    <col min="4084" max="4084" width="9.54296875" style="15" bestFit="1" customWidth="1"/>
    <col min="4085" max="4088" width="8.7265625" style="15"/>
    <col min="4089" max="4089" width="9.54296875" style="15" bestFit="1" customWidth="1"/>
    <col min="4090" max="4090" width="8.7265625" style="15"/>
    <col min="4091" max="4091" width="11.1796875" style="15" bestFit="1" customWidth="1"/>
    <col min="4092" max="4093" width="12.7265625" style="15" bestFit="1" customWidth="1"/>
    <col min="4094" max="4096" width="8.7265625" style="15"/>
    <col min="4097" max="4097" width="11.1796875" style="15" bestFit="1" customWidth="1"/>
    <col min="4098" max="4098" width="8.7265625" style="15"/>
    <col min="4099" max="4099" width="9" style="15" bestFit="1" customWidth="1"/>
    <col min="4100" max="4100" width="10.1796875" style="15" bestFit="1" customWidth="1"/>
    <col min="4101" max="4101" width="8.7265625" style="15"/>
    <col min="4102" max="4102" width="9.54296875" style="15" bestFit="1" customWidth="1"/>
    <col min="4103" max="4103" width="8.7265625" style="15"/>
    <col min="4104" max="4104" width="9.54296875" style="15" bestFit="1" customWidth="1"/>
    <col min="4105" max="4327" width="8.7265625" style="15"/>
    <col min="4328" max="4328" width="19.453125" style="15" bestFit="1" customWidth="1"/>
    <col min="4329" max="4329" width="4.1796875" style="15" bestFit="1" customWidth="1"/>
    <col min="4330" max="4330" width="4.26953125" style="15" bestFit="1" customWidth="1"/>
    <col min="4331" max="4331" width="9.54296875" style="15" bestFit="1" customWidth="1"/>
    <col min="4332" max="4332" width="8.7265625" style="15"/>
    <col min="4333" max="4333" width="9.54296875" style="15" bestFit="1" customWidth="1"/>
    <col min="4334" max="4335" width="8.7265625" style="15"/>
    <col min="4336" max="4336" width="9.54296875" style="15" bestFit="1" customWidth="1"/>
    <col min="4337" max="4339" width="8.7265625" style="15"/>
    <col min="4340" max="4340" width="9.54296875" style="15" bestFit="1" customWidth="1"/>
    <col min="4341" max="4344" width="8.7265625" style="15"/>
    <col min="4345" max="4345" width="9.54296875" style="15" bestFit="1" customWidth="1"/>
    <col min="4346" max="4346" width="8.7265625" style="15"/>
    <col min="4347" max="4347" width="11.1796875" style="15" bestFit="1" customWidth="1"/>
    <col min="4348" max="4349" width="12.7265625" style="15" bestFit="1" customWidth="1"/>
    <col min="4350" max="4352" width="8.7265625" style="15"/>
    <col min="4353" max="4353" width="11.1796875" style="15" bestFit="1" customWidth="1"/>
    <col min="4354" max="4354" width="8.7265625" style="15"/>
    <col min="4355" max="4355" width="9" style="15" bestFit="1" customWidth="1"/>
    <col min="4356" max="4356" width="10.1796875" style="15" bestFit="1" customWidth="1"/>
    <col min="4357" max="4357" width="8.7265625" style="15"/>
    <col min="4358" max="4358" width="9.54296875" style="15" bestFit="1" customWidth="1"/>
    <col min="4359" max="4359" width="8.7265625" style="15"/>
    <col min="4360" max="4360" width="9.54296875" style="15" bestFit="1" customWidth="1"/>
    <col min="4361" max="4583" width="8.7265625" style="15"/>
    <col min="4584" max="4584" width="19.453125" style="15" bestFit="1" customWidth="1"/>
    <col min="4585" max="4585" width="4.1796875" style="15" bestFit="1" customWidth="1"/>
    <col min="4586" max="4586" width="4.26953125" style="15" bestFit="1" customWidth="1"/>
    <col min="4587" max="4587" width="9.54296875" style="15" bestFit="1" customWidth="1"/>
    <col min="4588" max="4588" width="8.7265625" style="15"/>
    <col min="4589" max="4589" width="9.54296875" style="15" bestFit="1" customWidth="1"/>
    <col min="4590" max="4591" width="8.7265625" style="15"/>
    <col min="4592" max="4592" width="9.54296875" style="15" bestFit="1" customWidth="1"/>
    <col min="4593" max="4595" width="8.7265625" style="15"/>
    <col min="4596" max="4596" width="9.54296875" style="15" bestFit="1" customWidth="1"/>
    <col min="4597" max="4600" width="8.7265625" style="15"/>
    <col min="4601" max="4601" width="9.54296875" style="15" bestFit="1" customWidth="1"/>
    <col min="4602" max="4602" width="8.7265625" style="15"/>
    <col min="4603" max="4603" width="11.1796875" style="15" bestFit="1" customWidth="1"/>
    <col min="4604" max="4605" width="12.7265625" style="15" bestFit="1" customWidth="1"/>
    <col min="4606" max="4608" width="8.7265625" style="15"/>
    <col min="4609" max="4609" width="11.1796875" style="15" bestFit="1" customWidth="1"/>
    <col min="4610" max="4610" width="8.7265625" style="15"/>
    <col min="4611" max="4611" width="9" style="15" bestFit="1" customWidth="1"/>
    <col min="4612" max="4612" width="10.1796875" style="15" bestFit="1" customWidth="1"/>
    <col min="4613" max="4613" width="8.7265625" style="15"/>
    <col min="4614" max="4614" width="9.54296875" style="15" bestFit="1" customWidth="1"/>
    <col min="4615" max="4615" width="8.7265625" style="15"/>
    <col min="4616" max="4616" width="9.54296875" style="15" bestFit="1" customWidth="1"/>
    <col min="4617" max="4839" width="8.7265625" style="15"/>
    <col min="4840" max="4840" width="19.453125" style="15" bestFit="1" customWidth="1"/>
    <col min="4841" max="4841" width="4.1796875" style="15" bestFit="1" customWidth="1"/>
    <col min="4842" max="4842" width="4.26953125" style="15" bestFit="1" customWidth="1"/>
    <col min="4843" max="4843" width="9.54296875" style="15" bestFit="1" customWidth="1"/>
    <col min="4844" max="4844" width="8.7265625" style="15"/>
    <col min="4845" max="4845" width="9.54296875" style="15" bestFit="1" customWidth="1"/>
    <col min="4846" max="4847" width="8.7265625" style="15"/>
    <col min="4848" max="4848" width="9.54296875" style="15" bestFit="1" customWidth="1"/>
    <col min="4849" max="4851" width="8.7265625" style="15"/>
    <col min="4852" max="4852" width="9.54296875" style="15" bestFit="1" customWidth="1"/>
    <col min="4853" max="4856" width="8.7265625" style="15"/>
    <col min="4857" max="4857" width="9.54296875" style="15" bestFit="1" customWidth="1"/>
    <col min="4858" max="4858" width="8.7265625" style="15"/>
    <col min="4859" max="4859" width="11.1796875" style="15" bestFit="1" customWidth="1"/>
    <col min="4860" max="4861" width="12.7265625" style="15" bestFit="1" customWidth="1"/>
    <col min="4862" max="4864" width="8.7265625" style="15"/>
    <col min="4865" max="4865" width="11.1796875" style="15" bestFit="1" customWidth="1"/>
    <col min="4866" max="4866" width="8.7265625" style="15"/>
    <col min="4867" max="4867" width="9" style="15" bestFit="1" customWidth="1"/>
    <col min="4868" max="4868" width="10.1796875" style="15" bestFit="1" customWidth="1"/>
    <col min="4869" max="4869" width="8.7265625" style="15"/>
    <col min="4870" max="4870" width="9.54296875" style="15" bestFit="1" customWidth="1"/>
    <col min="4871" max="4871" width="8.7265625" style="15"/>
    <col min="4872" max="4872" width="9.54296875" style="15" bestFit="1" customWidth="1"/>
    <col min="4873" max="5095" width="8.7265625" style="15"/>
    <col min="5096" max="5096" width="19.453125" style="15" bestFit="1" customWidth="1"/>
    <col min="5097" max="5097" width="4.1796875" style="15" bestFit="1" customWidth="1"/>
    <col min="5098" max="5098" width="4.26953125" style="15" bestFit="1" customWidth="1"/>
    <col min="5099" max="5099" width="9.54296875" style="15" bestFit="1" customWidth="1"/>
    <col min="5100" max="5100" width="8.7265625" style="15"/>
    <col min="5101" max="5101" width="9.54296875" style="15" bestFit="1" customWidth="1"/>
    <col min="5102" max="5103" width="8.7265625" style="15"/>
    <col min="5104" max="5104" width="9.54296875" style="15" bestFit="1" customWidth="1"/>
    <col min="5105" max="5107" width="8.7265625" style="15"/>
    <col min="5108" max="5108" width="9.54296875" style="15" bestFit="1" customWidth="1"/>
    <col min="5109" max="5112" width="8.7265625" style="15"/>
    <col min="5113" max="5113" width="9.54296875" style="15" bestFit="1" customWidth="1"/>
    <col min="5114" max="5114" width="8.7265625" style="15"/>
    <col min="5115" max="5115" width="11.1796875" style="15" bestFit="1" customWidth="1"/>
    <col min="5116" max="5117" width="12.7265625" style="15" bestFit="1" customWidth="1"/>
    <col min="5118" max="5120" width="8.7265625" style="15"/>
    <col min="5121" max="5121" width="11.1796875" style="15" bestFit="1" customWidth="1"/>
    <col min="5122" max="5122" width="8.7265625" style="15"/>
    <col min="5123" max="5123" width="9" style="15" bestFit="1" customWidth="1"/>
    <col min="5124" max="5124" width="10.1796875" style="15" bestFit="1" customWidth="1"/>
    <col min="5125" max="5125" width="8.7265625" style="15"/>
    <col min="5126" max="5126" width="9.54296875" style="15" bestFit="1" customWidth="1"/>
    <col min="5127" max="5127" width="8.7265625" style="15"/>
    <col min="5128" max="5128" width="9.54296875" style="15" bestFit="1" customWidth="1"/>
    <col min="5129" max="5351" width="8.7265625" style="15"/>
    <col min="5352" max="5352" width="19.453125" style="15" bestFit="1" customWidth="1"/>
    <col min="5353" max="5353" width="4.1796875" style="15" bestFit="1" customWidth="1"/>
    <col min="5354" max="5354" width="4.26953125" style="15" bestFit="1" customWidth="1"/>
    <col min="5355" max="5355" width="9.54296875" style="15" bestFit="1" customWidth="1"/>
    <col min="5356" max="5356" width="8.7265625" style="15"/>
    <col min="5357" max="5357" width="9.54296875" style="15" bestFit="1" customWidth="1"/>
    <col min="5358" max="5359" width="8.7265625" style="15"/>
    <col min="5360" max="5360" width="9.54296875" style="15" bestFit="1" customWidth="1"/>
    <col min="5361" max="5363" width="8.7265625" style="15"/>
    <col min="5364" max="5364" width="9.54296875" style="15" bestFit="1" customWidth="1"/>
    <col min="5365" max="5368" width="8.7265625" style="15"/>
    <col min="5369" max="5369" width="9.54296875" style="15" bestFit="1" customWidth="1"/>
    <col min="5370" max="5370" width="8.7265625" style="15"/>
    <col min="5371" max="5371" width="11.1796875" style="15" bestFit="1" customWidth="1"/>
    <col min="5372" max="5373" width="12.7265625" style="15" bestFit="1" customWidth="1"/>
    <col min="5374" max="5376" width="8.7265625" style="15"/>
    <col min="5377" max="5377" width="11.1796875" style="15" bestFit="1" customWidth="1"/>
    <col min="5378" max="5378" width="8.7265625" style="15"/>
    <col min="5379" max="5379" width="9" style="15" bestFit="1" customWidth="1"/>
    <col min="5380" max="5380" width="10.1796875" style="15" bestFit="1" customWidth="1"/>
    <col min="5381" max="5381" width="8.7265625" style="15"/>
    <col min="5382" max="5382" width="9.54296875" style="15" bestFit="1" customWidth="1"/>
    <col min="5383" max="5383" width="8.7265625" style="15"/>
    <col min="5384" max="5384" width="9.54296875" style="15" bestFit="1" customWidth="1"/>
    <col min="5385" max="5607" width="8.7265625" style="15"/>
    <col min="5608" max="5608" width="19.453125" style="15" bestFit="1" customWidth="1"/>
    <col min="5609" max="5609" width="4.1796875" style="15" bestFit="1" customWidth="1"/>
    <col min="5610" max="5610" width="4.26953125" style="15" bestFit="1" customWidth="1"/>
    <col min="5611" max="5611" width="9.54296875" style="15" bestFit="1" customWidth="1"/>
    <col min="5612" max="5612" width="8.7265625" style="15"/>
    <col min="5613" max="5613" width="9.54296875" style="15" bestFit="1" customWidth="1"/>
    <col min="5614" max="5615" width="8.7265625" style="15"/>
    <col min="5616" max="5616" width="9.54296875" style="15" bestFit="1" customWidth="1"/>
    <col min="5617" max="5619" width="8.7265625" style="15"/>
    <col min="5620" max="5620" width="9.54296875" style="15" bestFit="1" customWidth="1"/>
    <col min="5621" max="5624" width="8.7265625" style="15"/>
    <col min="5625" max="5625" width="9.54296875" style="15" bestFit="1" customWidth="1"/>
    <col min="5626" max="5626" width="8.7265625" style="15"/>
    <col min="5627" max="5627" width="11.1796875" style="15" bestFit="1" customWidth="1"/>
    <col min="5628" max="5629" width="12.7265625" style="15" bestFit="1" customWidth="1"/>
    <col min="5630" max="5632" width="8.7265625" style="15"/>
    <col min="5633" max="5633" width="11.1796875" style="15" bestFit="1" customWidth="1"/>
    <col min="5634" max="5634" width="8.7265625" style="15"/>
    <col min="5635" max="5635" width="9" style="15" bestFit="1" customWidth="1"/>
    <col min="5636" max="5636" width="10.1796875" style="15" bestFit="1" customWidth="1"/>
    <col min="5637" max="5637" width="8.7265625" style="15"/>
    <col min="5638" max="5638" width="9.54296875" style="15" bestFit="1" customWidth="1"/>
    <col min="5639" max="5639" width="8.7265625" style="15"/>
    <col min="5640" max="5640" width="9.54296875" style="15" bestFit="1" customWidth="1"/>
    <col min="5641" max="5863" width="8.7265625" style="15"/>
    <col min="5864" max="5864" width="19.453125" style="15" bestFit="1" customWidth="1"/>
    <col min="5865" max="5865" width="4.1796875" style="15" bestFit="1" customWidth="1"/>
    <col min="5866" max="5866" width="4.26953125" style="15" bestFit="1" customWidth="1"/>
    <col min="5867" max="5867" width="9.54296875" style="15" bestFit="1" customWidth="1"/>
    <col min="5868" max="5868" width="8.7265625" style="15"/>
    <col min="5869" max="5869" width="9.54296875" style="15" bestFit="1" customWidth="1"/>
    <col min="5870" max="5871" width="8.7265625" style="15"/>
    <col min="5872" max="5872" width="9.54296875" style="15" bestFit="1" customWidth="1"/>
    <col min="5873" max="5875" width="8.7265625" style="15"/>
    <col min="5876" max="5876" width="9.54296875" style="15" bestFit="1" customWidth="1"/>
    <col min="5877" max="5880" width="8.7265625" style="15"/>
    <col min="5881" max="5881" width="9.54296875" style="15" bestFit="1" customWidth="1"/>
    <col min="5882" max="5882" width="8.7265625" style="15"/>
    <col min="5883" max="5883" width="11.1796875" style="15" bestFit="1" customWidth="1"/>
    <col min="5884" max="5885" width="12.7265625" style="15" bestFit="1" customWidth="1"/>
    <col min="5886" max="5888" width="8.7265625" style="15"/>
    <col min="5889" max="5889" width="11.1796875" style="15" bestFit="1" customWidth="1"/>
    <col min="5890" max="5890" width="8.7265625" style="15"/>
    <col min="5891" max="5891" width="9" style="15" bestFit="1" customWidth="1"/>
    <col min="5892" max="5892" width="10.1796875" style="15" bestFit="1" customWidth="1"/>
    <col min="5893" max="5893" width="8.7265625" style="15"/>
    <col min="5894" max="5894" width="9.54296875" style="15" bestFit="1" customWidth="1"/>
    <col min="5895" max="5895" width="8.7265625" style="15"/>
    <col min="5896" max="5896" width="9.54296875" style="15" bestFit="1" customWidth="1"/>
    <col min="5897" max="6119" width="8.7265625" style="15"/>
    <col min="6120" max="6120" width="19.453125" style="15" bestFit="1" customWidth="1"/>
    <col min="6121" max="6121" width="4.1796875" style="15" bestFit="1" customWidth="1"/>
    <col min="6122" max="6122" width="4.26953125" style="15" bestFit="1" customWidth="1"/>
    <col min="6123" max="6123" width="9.54296875" style="15" bestFit="1" customWidth="1"/>
    <col min="6124" max="6124" width="8.7265625" style="15"/>
    <col min="6125" max="6125" width="9.54296875" style="15" bestFit="1" customWidth="1"/>
    <col min="6126" max="6127" width="8.7265625" style="15"/>
    <col min="6128" max="6128" width="9.54296875" style="15" bestFit="1" customWidth="1"/>
    <col min="6129" max="6131" width="8.7265625" style="15"/>
    <col min="6132" max="6132" width="9.54296875" style="15" bestFit="1" customWidth="1"/>
    <col min="6133" max="6136" width="8.7265625" style="15"/>
    <col min="6137" max="6137" width="9.54296875" style="15" bestFit="1" customWidth="1"/>
    <col min="6138" max="6138" width="8.7265625" style="15"/>
    <col min="6139" max="6139" width="11.1796875" style="15" bestFit="1" customWidth="1"/>
    <col min="6140" max="6141" width="12.7265625" style="15" bestFit="1" customWidth="1"/>
    <col min="6142" max="6144" width="8.7265625" style="15"/>
    <col min="6145" max="6145" width="11.1796875" style="15" bestFit="1" customWidth="1"/>
    <col min="6146" max="6146" width="8.7265625" style="15"/>
    <col min="6147" max="6147" width="9" style="15" bestFit="1" customWidth="1"/>
    <col min="6148" max="6148" width="10.1796875" style="15" bestFit="1" customWidth="1"/>
    <col min="6149" max="6149" width="8.7265625" style="15"/>
    <col min="6150" max="6150" width="9.54296875" style="15" bestFit="1" customWidth="1"/>
    <col min="6151" max="6151" width="8.7265625" style="15"/>
    <col min="6152" max="6152" width="9.54296875" style="15" bestFit="1" customWidth="1"/>
    <col min="6153" max="6375" width="8.7265625" style="15"/>
    <col min="6376" max="6376" width="19.453125" style="15" bestFit="1" customWidth="1"/>
    <col min="6377" max="6377" width="4.1796875" style="15" bestFit="1" customWidth="1"/>
    <col min="6378" max="6378" width="4.26953125" style="15" bestFit="1" customWidth="1"/>
    <col min="6379" max="6379" width="9.54296875" style="15" bestFit="1" customWidth="1"/>
    <col min="6380" max="6380" width="8.7265625" style="15"/>
    <col min="6381" max="6381" width="9.54296875" style="15" bestFit="1" customWidth="1"/>
    <col min="6382" max="6383" width="8.7265625" style="15"/>
    <col min="6384" max="6384" width="9.54296875" style="15" bestFit="1" customWidth="1"/>
    <col min="6385" max="6387" width="8.7265625" style="15"/>
    <col min="6388" max="6388" width="9.54296875" style="15" bestFit="1" customWidth="1"/>
    <col min="6389" max="6392" width="8.7265625" style="15"/>
    <col min="6393" max="6393" width="9.54296875" style="15" bestFit="1" customWidth="1"/>
    <col min="6394" max="6394" width="8.7265625" style="15"/>
    <col min="6395" max="6395" width="11.1796875" style="15" bestFit="1" customWidth="1"/>
    <col min="6396" max="6397" width="12.7265625" style="15" bestFit="1" customWidth="1"/>
    <col min="6398" max="6400" width="8.7265625" style="15"/>
    <col min="6401" max="6401" width="11.1796875" style="15" bestFit="1" customWidth="1"/>
    <col min="6402" max="6402" width="8.7265625" style="15"/>
    <col min="6403" max="6403" width="9" style="15" bestFit="1" customWidth="1"/>
    <col min="6404" max="6404" width="10.1796875" style="15" bestFit="1" customWidth="1"/>
    <col min="6405" max="6405" width="8.7265625" style="15"/>
    <col min="6406" max="6406" width="9.54296875" style="15" bestFit="1" customWidth="1"/>
    <col min="6407" max="6407" width="8.7265625" style="15"/>
    <col min="6408" max="6408" width="9.54296875" style="15" bestFit="1" customWidth="1"/>
    <col min="6409" max="6631" width="8.7265625" style="15"/>
    <col min="6632" max="6632" width="19.453125" style="15" bestFit="1" customWidth="1"/>
    <col min="6633" max="6633" width="4.1796875" style="15" bestFit="1" customWidth="1"/>
    <col min="6634" max="6634" width="4.26953125" style="15" bestFit="1" customWidth="1"/>
    <col min="6635" max="6635" width="9.54296875" style="15" bestFit="1" customWidth="1"/>
    <col min="6636" max="6636" width="8.7265625" style="15"/>
    <col min="6637" max="6637" width="9.54296875" style="15" bestFit="1" customWidth="1"/>
    <col min="6638" max="6639" width="8.7265625" style="15"/>
    <col min="6640" max="6640" width="9.54296875" style="15" bestFit="1" customWidth="1"/>
    <col min="6641" max="6643" width="8.7265625" style="15"/>
    <col min="6644" max="6644" width="9.54296875" style="15" bestFit="1" customWidth="1"/>
    <col min="6645" max="6648" width="8.7265625" style="15"/>
    <col min="6649" max="6649" width="9.54296875" style="15" bestFit="1" customWidth="1"/>
    <col min="6650" max="6650" width="8.7265625" style="15"/>
    <col min="6651" max="6651" width="11.1796875" style="15" bestFit="1" customWidth="1"/>
    <col min="6652" max="6653" width="12.7265625" style="15" bestFit="1" customWidth="1"/>
    <col min="6654" max="6656" width="8.7265625" style="15"/>
    <col min="6657" max="6657" width="11.1796875" style="15" bestFit="1" customWidth="1"/>
    <col min="6658" max="6658" width="8.7265625" style="15"/>
    <col min="6659" max="6659" width="9" style="15" bestFit="1" customWidth="1"/>
    <col min="6660" max="6660" width="10.1796875" style="15" bestFit="1" customWidth="1"/>
    <col min="6661" max="6661" width="8.7265625" style="15"/>
    <col min="6662" max="6662" width="9.54296875" style="15" bestFit="1" customWidth="1"/>
    <col min="6663" max="6663" width="8.7265625" style="15"/>
    <col min="6664" max="6664" width="9.54296875" style="15" bestFit="1" customWidth="1"/>
    <col min="6665" max="6887" width="8.7265625" style="15"/>
    <col min="6888" max="6888" width="19.453125" style="15" bestFit="1" customWidth="1"/>
    <col min="6889" max="6889" width="4.1796875" style="15" bestFit="1" customWidth="1"/>
    <col min="6890" max="6890" width="4.26953125" style="15" bestFit="1" customWidth="1"/>
    <col min="6891" max="6891" width="9.54296875" style="15" bestFit="1" customWidth="1"/>
    <col min="6892" max="6892" width="8.7265625" style="15"/>
    <col min="6893" max="6893" width="9.54296875" style="15" bestFit="1" customWidth="1"/>
    <col min="6894" max="6895" width="8.7265625" style="15"/>
    <col min="6896" max="6896" width="9.54296875" style="15" bestFit="1" customWidth="1"/>
    <col min="6897" max="6899" width="8.7265625" style="15"/>
    <col min="6900" max="6900" width="9.54296875" style="15" bestFit="1" customWidth="1"/>
    <col min="6901" max="6904" width="8.7265625" style="15"/>
    <col min="6905" max="6905" width="9.54296875" style="15" bestFit="1" customWidth="1"/>
    <col min="6906" max="6906" width="8.7265625" style="15"/>
    <col min="6907" max="6907" width="11.1796875" style="15" bestFit="1" customWidth="1"/>
    <col min="6908" max="6909" width="12.7265625" style="15" bestFit="1" customWidth="1"/>
    <col min="6910" max="6912" width="8.7265625" style="15"/>
    <col min="6913" max="6913" width="11.1796875" style="15" bestFit="1" customWidth="1"/>
    <col min="6914" max="6914" width="8.7265625" style="15"/>
    <col min="6915" max="6915" width="9" style="15" bestFit="1" customWidth="1"/>
    <col min="6916" max="6916" width="10.1796875" style="15" bestFit="1" customWidth="1"/>
    <col min="6917" max="6917" width="8.7265625" style="15"/>
    <col min="6918" max="6918" width="9.54296875" style="15" bestFit="1" customWidth="1"/>
    <col min="6919" max="6919" width="8.7265625" style="15"/>
    <col min="6920" max="6920" width="9.54296875" style="15" bestFit="1" customWidth="1"/>
    <col min="6921" max="7143" width="8.7265625" style="15"/>
    <col min="7144" max="7144" width="19.453125" style="15" bestFit="1" customWidth="1"/>
    <col min="7145" max="7145" width="4.1796875" style="15" bestFit="1" customWidth="1"/>
    <col min="7146" max="7146" width="4.26953125" style="15" bestFit="1" customWidth="1"/>
    <col min="7147" max="7147" width="9.54296875" style="15" bestFit="1" customWidth="1"/>
    <col min="7148" max="7148" width="8.7265625" style="15"/>
    <col min="7149" max="7149" width="9.54296875" style="15" bestFit="1" customWidth="1"/>
    <col min="7150" max="7151" width="8.7265625" style="15"/>
    <col min="7152" max="7152" width="9.54296875" style="15" bestFit="1" customWidth="1"/>
    <col min="7153" max="7155" width="8.7265625" style="15"/>
    <col min="7156" max="7156" width="9.54296875" style="15" bestFit="1" customWidth="1"/>
    <col min="7157" max="7160" width="8.7265625" style="15"/>
    <col min="7161" max="7161" width="9.54296875" style="15" bestFit="1" customWidth="1"/>
    <col min="7162" max="7162" width="8.7265625" style="15"/>
    <col min="7163" max="7163" width="11.1796875" style="15" bestFit="1" customWidth="1"/>
    <col min="7164" max="7165" width="12.7265625" style="15" bestFit="1" customWidth="1"/>
    <col min="7166" max="7168" width="8.7265625" style="15"/>
    <col min="7169" max="7169" width="11.1796875" style="15" bestFit="1" customWidth="1"/>
    <col min="7170" max="7170" width="8.7265625" style="15"/>
    <col min="7171" max="7171" width="9" style="15" bestFit="1" customWidth="1"/>
    <col min="7172" max="7172" width="10.1796875" style="15" bestFit="1" customWidth="1"/>
    <col min="7173" max="7173" width="8.7265625" style="15"/>
    <col min="7174" max="7174" width="9.54296875" style="15" bestFit="1" customWidth="1"/>
    <col min="7175" max="7175" width="8.7265625" style="15"/>
    <col min="7176" max="7176" width="9.54296875" style="15" bestFit="1" customWidth="1"/>
    <col min="7177" max="7399" width="8.7265625" style="15"/>
    <col min="7400" max="7400" width="19.453125" style="15" bestFit="1" customWidth="1"/>
    <col min="7401" max="7401" width="4.1796875" style="15" bestFit="1" customWidth="1"/>
    <col min="7402" max="7402" width="4.26953125" style="15" bestFit="1" customWidth="1"/>
    <col min="7403" max="7403" width="9.54296875" style="15" bestFit="1" customWidth="1"/>
    <col min="7404" max="7404" width="8.7265625" style="15"/>
    <col min="7405" max="7405" width="9.54296875" style="15" bestFit="1" customWidth="1"/>
    <col min="7406" max="7407" width="8.7265625" style="15"/>
    <col min="7408" max="7408" width="9.54296875" style="15" bestFit="1" customWidth="1"/>
    <col min="7409" max="7411" width="8.7265625" style="15"/>
    <col min="7412" max="7412" width="9.54296875" style="15" bestFit="1" customWidth="1"/>
    <col min="7413" max="7416" width="8.7265625" style="15"/>
    <col min="7417" max="7417" width="9.54296875" style="15" bestFit="1" customWidth="1"/>
    <col min="7418" max="7418" width="8.7265625" style="15"/>
    <col min="7419" max="7419" width="11.1796875" style="15" bestFit="1" customWidth="1"/>
    <col min="7420" max="7421" width="12.7265625" style="15" bestFit="1" customWidth="1"/>
    <col min="7422" max="7424" width="8.7265625" style="15"/>
    <col min="7425" max="7425" width="11.1796875" style="15" bestFit="1" customWidth="1"/>
    <col min="7426" max="7426" width="8.7265625" style="15"/>
    <col min="7427" max="7427" width="9" style="15" bestFit="1" customWidth="1"/>
    <col min="7428" max="7428" width="10.1796875" style="15" bestFit="1" customWidth="1"/>
    <col min="7429" max="7429" width="8.7265625" style="15"/>
    <col min="7430" max="7430" width="9.54296875" style="15" bestFit="1" customWidth="1"/>
    <col min="7431" max="7431" width="8.7265625" style="15"/>
    <col min="7432" max="7432" width="9.54296875" style="15" bestFit="1" customWidth="1"/>
    <col min="7433" max="7655" width="8.7265625" style="15"/>
    <col min="7656" max="7656" width="19.453125" style="15" bestFit="1" customWidth="1"/>
    <col min="7657" max="7657" width="4.1796875" style="15" bestFit="1" customWidth="1"/>
    <col min="7658" max="7658" width="4.26953125" style="15" bestFit="1" customWidth="1"/>
    <col min="7659" max="7659" width="9.54296875" style="15" bestFit="1" customWidth="1"/>
    <col min="7660" max="7660" width="8.7265625" style="15"/>
    <col min="7661" max="7661" width="9.54296875" style="15" bestFit="1" customWidth="1"/>
    <col min="7662" max="7663" width="8.7265625" style="15"/>
    <col min="7664" max="7664" width="9.54296875" style="15" bestFit="1" customWidth="1"/>
    <col min="7665" max="7667" width="8.7265625" style="15"/>
    <col min="7668" max="7668" width="9.54296875" style="15" bestFit="1" customWidth="1"/>
    <col min="7669" max="7672" width="8.7265625" style="15"/>
    <col min="7673" max="7673" width="9.54296875" style="15" bestFit="1" customWidth="1"/>
    <col min="7674" max="7674" width="8.7265625" style="15"/>
    <col min="7675" max="7675" width="11.1796875" style="15" bestFit="1" customWidth="1"/>
    <col min="7676" max="7677" width="12.7265625" style="15" bestFit="1" customWidth="1"/>
    <col min="7678" max="7680" width="8.7265625" style="15"/>
    <col min="7681" max="7681" width="11.1796875" style="15" bestFit="1" customWidth="1"/>
    <col min="7682" max="7682" width="8.7265625" style="15"/>
    <col min="7683" max="7683" width="9" style="15" bestFit="1" customWidth="1"/>
    <col min="7684" max="7684" width="10.1796875" style="15" bestFit="1" customWidth="1"/>
    <col min="7685" max="7685" width="8.7265625" style="15"/>
    <col min="7686" max="7686" width="9.54296875" style="15" bestFit="1" customWidth="1"/>
    <col min="7687" max="7687" width="8.7265625" style="15"/>
    <col min="7688" max="7688" width="9.54296875" style="15" bestFit="1" customWidth="1"/>
    <col min="7689" max="7911" width="8.7265625" style="15"/>
    <col min="7912" max="7912" width="19.453125" style="15" bestFit="1" customWidth="1"/>
    <col min="7913" max="7913" width="4.1796875" style="15" bestFit="1" customWidth="1"/>
    <col min="7914" max="7914" width="4.26953125" style="15" bestFit="1" customWidth="1"/>
    <col min="7915" max="7915" width="9.54296875" style="15" bestFit="1" customWidth="1"/>
    <col min="7916" max="7916" width="8.7265625" style="15"/>
    <col min="7917" max="7917" width="9.54296875" style="15" bestFit="1" customWidth="1"/>
    <col min="7918" max="7919" width="8.7265625" style="15"/>
    <col min="7920" max="7920" width="9.54296875" style="15" bestFit="1" customWidth="1"/>
    <col min="7921" max="7923" width="8.7265625" style="15"/>
    <col min="7924" max="7924" width="9.54296875" style="15" bestFit="1" customWidth="1"/>
    <col min="7925" max="7928" width="8.7265625" style="15"/>
    <col min="7929" max="7929" width="9.54296875" style="15" bestFit="1" customWidth="1"/>
    <col min="7930" max="7930" width="8.7265625" style="15"/>
    <col min="7931" max="7931" width="11.1796875" style="15" bestFit="1" customWidth="1"/>
    <col min="7932" max="7933" width="12.7265625" style="15" bestFit="1" customWidth="1"/>
    <col min="7934" max="7936" width="8.7265625" style="15"/>
    <col min="7937" max="7937" width="11.1796875" style="15" bestFit="1" customWidth="1"/>
    <col min="7938" max="7938" width="8.7265625" style="15"/>
    <col min="7939" max="7939" width="9" style="15" bestFit="1" customWidth="1"/>
    <col min="7940" max="7940" width="10.1796875" style="15" bestFit="1" customWidth="1"/>
    <col min="7941" max="7941" width="8.7265625" style="15"/>
    <col min="7942" max="7942" width="9.54296875" style="15" bestFit="1" customWidth="1"/>
    <col min="7943" max="7943" width="8.7265625" style="15"/>
    <col min="7944" max="7944" width="9.54296875" style="15" bestFit="1" customWidth="1"/>
    <col min="7945" max="8167" width="8.7265625" style="15"/>
    <col min="8168" max="8168" width="19.453125" style="15" bestFit="1" customWidth="1"/>
    <col min="8169" max="8169" width="4.1796875" style="15" bestFit="1" customWidth="1"/>
    <col min="8170" max="8170" width="4.26953125" style="15" bestFit="1" customWidth="1"/>
    <col min="8171" max="8171" width="9.54296875" style="15" bestFit="1" customWidth="1"/>
    <col min="8172" max="8172" width="8.7265625" style="15"/>
    <col min="8173" max="8173" width="9.54296875" style="15" bestFit="1" customWidth="1"/>
    <col min="8174" max="8175" width="8.7265625" style="15"/>
    <col min="8176" max="8176" width="9.54296875" style="15" bestFit="1" customWidth="1"/>
    <col min="8177" max="8179" width="8.7265625" style="15"/>
    <col min="8180" max="8180" width="9.54296875" style="15" bestFit="1" customWidth="1"/>
    <col min="8181" max="8184" width="8.7265625" style="15"/>
    <col min="8185" max="8185" width="9.54296875" style="15" bestFit="1" customWidth="1"/>
    <col min="8186" max="8186" width="8.7265625" style="15"/>
    <col min="8187" max="8187" width="11.1796875" style="15" bestFit="1" customWidth="1"/>
    <col min="8188" max="8189" width="12.7265625" style="15" bestFit="1" customWidth="1"/>
    <col min="8190" max="8192" width="8.7265625" style="15"/>
    <col min="8193" max="8193" width="11.1796875" style="15" bestFit="1" customWidth="1"/>
    <col min="8194" max="8194" width="8.7265625" style="15"/>
    <col min="8195" max="8195" width="9" style="15" bestFit="1" customWidth="1"/>
    <col min="8196" max="8196" width="10.1796875" style="15" bestFit="1" customWidth="1"/>
    <col min="8197" max="8197" width="8.7265625" style="15"/>
    <col min="8198" max="8198" width="9.54296875" style="15" bestFit="1" customWidth="1"/>
    <col min="8199" max="8199" width="8.7265625" style="15"/>
    <col min="8200" max="8200" width="9.54296875" style="15" bestFit="1" customWidth="1"/>
    <col min="8201" max="8423" width="8.7265625" style="15"/>
    <col min="8424" max="8424" width="19.453125" style="15" bestFit="1" customWidth="1"/>
    <col min="8425" max="8425" width="4.1796875" style="15" bestFit="1" customWidth="1"/>
    <col min="8426" max="8426" width="4.26953125" style="15" bestFit="1" customWidth="1"/>
    <col min="8427" max="8427" width="9.54296875" style="15" bestFit="1" customWidth="1"/>
    <col min="8428" max="8428" width="8.7265625" style="15"/>
    <col min="8429" max="8429" width="9.54296875" style="15" bestFit="1" customWidth="1"/>
    <col min="8430" max="8431" width="8.7265625" style="15"/>
    <col min="8432" max="8432" width="9.54296875" style="15" bestFit="1" customWidth="1"/>
    <col min="8433" max="8435" width="8.7265625" style="15"/>
    <col min="8436" max="8436" width="9.54296875" style="15" bestFit="1" customWidth="1"/>
    <col min="8437" max="8440" width="8.7265625" style="15"/>
    <col min="8441" max="8441" width="9.54296875" style="15" bestFit="1" customWidth="1"/>
    <col min="8442" max="8442" width="8.7265625" style="15"/>
    <col min="8443" max="8443" width="11.1796875" style="15" bestFit="1" customWidth="1"/>
    <col min="8444" max="8445" width="12.7265625" style="15" bestFit="1" customWidth="1"/>
    <col min="8446" max="8448" width="8.7265625" style="15"/>
    <col min="8449" max="8449" width="11.1796875" style="15" bestFit="1" customWidth="1"/>
    <col min="8450" max="8450" width="8.7265625" style="15"/>
    <col min="8451" max="8451" width="9" style="15" bestFit="1" customWidth="1"/>
    <col min="8452" max="8452" width="10.1796875" style="15" bestFit="1" customWidth="1"/>
    <col min="8453" max="8453" width="8.7265625" style="15"/>
    <col min="8454" max="8454" width="9.54296875" style="15" bestFit="1" customWidth="1"/>
    <col min="8455" max="8455" width="8.7265625" style="15"/>
    <col min="8456" max="8456" width="9.54296875" style="15" bestFit="1" customWidth="1"/>
    <col min="8457" max="8679" width="8.7265625" style="15"/>
    <col min="8680" max="8680" width="19.453125" style="15" bestFit="1" customWidth="1"/>
    <col min="8681" max="8681" width="4.1796875" style="15" bestFit="1" customWidth="1"/>
    <col min="8682" max="8682" width="4.26953125" style="15" bestFit="1" customWidth="1"/>
    <col min="8683" max="8683" width="9.54296875" style="15" bestFit="1" customWidth="1"/>
    <col min="8684" max="8684" width="8.7265625" style="15"/>
    <col min="8685" max="8685" width="9.54296875" style="15" bestFit="1" customWidth="1"/>
    <col min="8686" max="8687" width="8.7265625" style="15"/>
    <col min="8688" max="8688" width="9.54296875" style="15" bestFit="1" customWidth="1"/>
    <col min="8689" max="8691" width="8.7265625" style="15"/>
    <col min="8692" max="8692" width="9.54296875" style="15" bestFit="1" customWidth="1"/>
    <col min="8693" max="8696" width="8.7265625" style="15"/>
    <col min="8697" max="8697" width="9.54296875" style="15" bestFit="1" customWidth="1"/>
    <col min="8698" max="8698" width="8.7265625" style="15"/>
    <col min="8699" max="8699" width="11.1796875" style="15" bestFit="1" customWidth="1"/>
    <col min="8700" max="8701" width="12.7265625" style="15" bestFit="1" customWidth="1"/>
    <col min="8702" max="8704" width="8.7265625" style="15"/>
    <col min="8705" max="8705" width="11.1796875" style="15" bestFit="1" customWidth="1"/>
    <col min="8706" max="8706" width="8.7265625" style="15"/>
    <col min="8707" max="8707" width="9" style="15" bestFit="1" customWidth="1"/>
    <col min="8708" max="8708" width="10.1796875" style="15" bestFit="1" customWidth="1"/>
    <col min="8709" max="8709" width="8.7265625" style="15"/>
    <col min="8710" max="8710" width="9.54296875" style="15" bestFit="1" customWidth="1"/>
    <col min="8711" max="8711" width="8.7265625" style="15"/>
    <col min="8712" max="8712" width="9.54296875" style="15" bestFit="1" customWidth="1"/>
    <col min="8713" max="8935" width="8.7265625" style="15"/>
    <col min="8936" max="8936" width="19.453125" style="15" bestFit="1" customWidth="1"/>
    <col min="8937" max="8937" width="4.1796875" style="15" bestFit="1" customWidth="1"/>
    <col min="8938" max="8938" width="4.26953125" style="15" bestFit="1" customWidth="1"/>
    <col min="8939" max="8939" width="9.54296875" style="15" bestFit="1" customWidth="1"/>
    <col min="8940" max="8940" width="8.7265625" style="15"/>
    <col min="8941" max="8941" width="9.54296875" style="15" bestFit="1" customWidth="1"/>
    <col min="8942" max="8943" width="8.7265625" style="15"/>
    <col min="8944" max="8944" width="9.54296875" style="15" bestFit="1" customWidth="1"/>
    <col min="8945" max="8947" width="8.7265625" style="15"/>
    <col min="8948" max="8948" width="9.54296875" style="15" bestFit="1" customWidth="1"/>
    <col min="8949" max="8952" width="8.7265625" style="15"/>
    <col min="8953" max="8953" width="9.54296875" style="15" bestFit="1" customWidth="1"/>
    <col min="8954" max="8954" width="8.7265625" style="15"/>
    <col min="8955" max="8955" width="11.1796875" style="15" bestFit="1" customWidth="1"/>
    <col min="8956" max="8957" width="12.7265625" style="15" bestFit="1" customWidth="1"/>
    <col min="8958" max="8960" width="8.7265625" style="15"/>
    <col min="8961" max="8961" width="11.1796875" style="15" bestFit="1" customWidth="1"/>
    <col min="8962" max="8962" width="8.7265625" style="15"/>
    <col min="8963" max="8963" width="9" style="15" bestFit="1" customWidth="1"/>
    <col min="8964" max="8964" width="10.1796875" style="15" bestFit="1" customWidth="1"/>
    <col min="8965" max="8965" width="8.7265625" style="15"/>
    <col min="8966" max="8966" width="9.54296875" style="15" bestFit="1" customWidth="1"/>
    <col min="8967" max="8967" width="8.7265625" style="15"/>
    <col min="8968" max="8968" width="9.54296875" style="15" bestFit="1" customWidth="1"/>
    <col min="8969" max="9191" width="8.7265625" style="15"/>
    <col min="9192" max="9192" width="19.453125" style="15" bestFit="1" customWidth="1"/>
    <col min="9193" max="9193" width="4.1796875" style="15" bestFit="1" customWidth="1"/>
    <col min="9194" max="9194" width="4.26953125" style="15" bestFit="1" customWidth="1"/>
    <col min="9195" max="9195" width="9.54296875" style="15" bestFit="1" customWidth="1"/>
    <col min="9196" max="9196" width="8.7265625" style="15"/>
    <col min="9197" max="9197" width="9.54296875" style="15" bestFit="1" customWidth="1"/>
    <col min="9198" max="9199" width="8.7265625" style="15"/>
    <col min="9200" max="9200" width="9.54296875" style="15" bestFit="1" customWidth="1"/>
    <col min="9201" max="9203" width="8.7265625" style="15"/>
    <col min="9204" max="9204" width="9.54296875" style="15" bestFit="1" customWidth="1"/>
    <col min="9205" max="9208" width="8.7265625" style="15"/>
    <col min="9209" max="9209" width="9.54296875" style="15" bestFit="1" customWidth="1"/>
    <col min="9210" max="9210" width="8.7265625" style="15"/>
    <col min="9211" max="9211" width="11.1796875" style="15" bestFit="1" customWidth="1"/>
    <col min="9212" max="9213" width="12.7265625" style="15" bestFit="1" customWidth="1"/>
    <col min="9214" max="9216" width="8.7265625" style="15"/>
    <col min="9217" max="9217" width="11.1796875" style="15" bestFit="1" customWidth="1"/>
    <col min="9218" max="9218" width="8.7265625" style="15"/>
    <col min="9219" max="9219" width="9" style="15" bestFit="1" customWidth="1"/>
    <col min="9220" max="9220" width="10.1796875" style="15" bestFit="1" customWidth="1"/>
    <col min="9221" max="9221" width="8.7265625" style="15"/>
    <col min="9222" max="9222" width="9.54296875" style="15" bestFit="1" customWidth="1"/>
    <col min="9223" max="9223" width="8.7265625" style="15"/>
    <col min="9224" max="9224" width="9.54296875" style="15" bestFit="1" customWidth="1"/>
    <col min="9225" max="9447" width="8.7265625" style="15"/>
    <col min="9448" max="9448" width="19.453125" style="15" bestFit="1" customWidth="1"/>
    <col min="9449" max="9449" width="4.1796875" style="15" bestFit="1" customWidth="1"/>
    <col min="9450" max="9450" width="4.26953125" style="15" bestFit="1" customWidth="1"/>
    <col min="9451" max="9451" width="9.54296875" style="15" bestFit="1" customWidth="1"/>
    <col min="9452" max="9452" width="8.7265625" style="15"/>
    <col min="9453" max="9453" width="9.54296875" style="15" bestFit="1" customWidth="1"/>
    <col min="9454" max="9455" width="8.7265625" style="15"/>
    <col min="9456" max="9456" width="9.54296875" style="15" bestFit="1" customWidth="1"/>
    <col min="9457" max="9459" width="8.7265625" style="15"/>
    <col min="9460" max="9460" width="9.54296875" style="15" bestFit="1" customWidth="1"/>
    <col min="9461" max="9464" width="8.7265625" style="15"/>
    <col min="9465" max="9465" width="9.54296875" style="15" bestFit="1" customWidth="1"/>
    <col min="9466" max="9466" width="8.7265625" style="15"/>
    <col min="9467" max="9467" width="11.1796875" style="15" bestFit="1" customWidth="1"/>
    <col min="9468" max="9469" width="12.7265625" style="15" bestFit="1" customWidth="1"/>
    <col min="9470" max="9472" width="8.7265625" style="15"/>
    <col min="9473" max="9473" width="11.1796875" style="15" bestFit="1" customWidth="1"/>
    <col min="9474" max="9474" width="8.7265625" style="15"/>
    <col min="9475" max="9475" width="9" style="15" bestFit="1" customWidth="1"/>
    <col min="9476" max="9476" width="10.1796875" style="15" bestFit="1" customWidth="1"/>
    <col min="9477" max="9477" width="8.7265625" style="15"/>
    <col min="9478" max="9478" width="9.54296875" style="15" bestFit="1" customWidth="1"/>
    <col min="9479" max="9479" width="8.7265625" style="15"/>
    <col min="9480" max="9480" width="9.54296875" style="15" bestFit="1" customWidth="1"/>
    <col min="9481" max="9703" width="8.7265625" style="15"/>
    <col min="9704" max="9704" width="19.453125" style="15" bestFit="1" customWidth="1"/>
    <col min="9705" max="9705" width="4.1796875" style="15" bestFit="1" customWidth="1"/>
    <col min="9706" max="9706" width="4.26953125" style="15" bestFit="1" customWidth="1"/>
    <col min="9707" max="9707" width="9.54296875" style="15" bestFit="1" customWidth="1"/>
    <col min="9708" max="9708" width="8.7265625" style="15"/>
    <col min="9709" max="9709" width="9.54296875" style="15" bestFit="1" customWidth="1"/>
    <col min="9710" max="9711" width="8.7265625" style="15"/>
    <col min="9712" max="9712" width="9.54296875" style="15" bestFit="1" customWidth="1"/>
    <col min="9713" max="9715" width="8.7265625" style="15"/>
    <col min="9716" max="9716" width="9.54296875" style="15" bestFit="1" customWidth="1"/>
    <col min="9717" max="9720" width="8.7265625" style="15"/>
    <col min="9721" max="9721" width="9.54296875" style="15" bestFit="1" customWidth="1"/>
    <col min="9722" max="9722" width="8.7265625" style="15"/>
    <col min="9723" max="9723" width="11.1796875" style="15" bestFit="1" customWidth="1"/>
    <col min="9724" max="9725" width="12.7265625" style="15" bestFit="1" customWidth="1"/>
    <col min="9726" max="9728" width="8.7265625" style="15"/>
    <col min="9729" max="9729" width="11.1796875" style="15" bestFit="1" customWidth="1"/>
    <col min="9730" max="9730" width="8.7265625" style="15"/>
    <col min="9731" max="9731" width="9" style="15" bestFit="1" customWidth="1"/>
    <col min="9732" max="9732" width="10.1796875" style="15" bestFit="1" customWidth="1"/>
    <col min="9733" max="9733" width="8.7265625" style="15"/>
    <col min="9734" max="9734" width="9.54296875" style="15" bestFit="1" customWidth="1"/>
    <col min="9735" max="9735" width="8.7265625" style="15"/>
    <col min="9736" max="9736" width="9.54296875" style="15" bestFit="1" customWidth="1"/>
    <col min="9737" max="9959" width="8.7265625" style="15"/>
    <col min="9960" max="9960" width="19.453125" style="15" bestFit="1" customWidth="1"/>
    <col min="9961" max="9961" width="4.1796875" style="15" bestFit="1" customWidth="1"/>
    <col min="9962" max="9962" width="4.26953125" style="15" bestFit="1" customWidth="1"/>
    <col min="9963" max="9963" width="9.54296875" style="15" bestFit="1" customWidth="1"/>
    <col min="9964" max="9964" width="8.7265625" style="15"/>
    <col min="9965" max="9965" width="9.54296875" style="15" bestFit="1" customWidth="1"/>
    <col min="9966" max="9967" width="8.7265625" style="15"/>
    <col min="9968" max="9968" width="9.54296875" style="15" bestFit="1" customWidth="1"/>
    <col min="9969" max="9971" width="8.7265625" style="15"/>
    <col min="9972" max="9972" width="9.54296875" style="15" bestFit="1" customWidth="1"/>
    <col min="9973" max="9976" width="8.7265625" style="15"/>
    <col min="9977" max="9977" width="9.54296875" style="15" bestFit="1" customWidth="1"/>
    <col min="9978" max="9978" width="8.7265625" style="15"/>
    <col min="9979" max="9979" width="11.1796875" style="15" bestFit="1" customWidth="1"/>
    <col min="9980" max="9981" width="12.7265625" style="15" bestFit="1" customWidth="1"/>
    <col min="9982" max="9984" width="8.7265625" style="15"/>
    <col min="9985" max="9985" width="11.1796875" style="15" bestFit="1" customWidth="1"/>
    <col min="9986" max="9986" width="8.7265625" style="15"/>
    <col min="9987" max="9987" width="9" style="15" bestFit="1" customWidth="1"/>
    <col min="9988" max="9988" width="10.1796875" style="15" bestFit="1" customWidth="1"/>
    <col min="9989" max="9989" width="8.7265625" style="15"/>
    <col min="9990" max="9990" width="9.54296875" style="15" bestFit="1" customWidth="1"/>
    <col min="9991" max="9991" width="8.7265625" style="15"/>
    <col min="9992" max="9992" width="9.54296875" style="15" bestFit="1" customWidth="1"/>
    <col min="9993" max="10215" width="8.7265625" style="15"/>
    <col min="10216" max="10216" width="19.453125" style="15" bestFit="1" customWidth="1"/>
    <col min="10217" max="10217" width="4.1796875" style="15" bestFit="1" customWidth="1"/>
    <col min="10218" max="10218" width="4.26953125" style="15" bestFit="1" customWidth="1"/>
    <col min="10219" max="10219" width="9.54296875" style="15" bestFit="1" customWidth="1"/>
    <col min="10220" max="10220" width="8.7265625" style="15"/>
    <col min="10221" max="10221" width="9.54296875" style="15" bestFit="1" customWidth="1"/>
    <col min="10222" max="10223" width="8.7265625" style="15"/>
    <col min="10224" max="10224" width="9.54296875" style="15" bestFit="1" customWidth="1"/>
    <col min="10225" max="10227" width="8.7265625" style="15"/>
    <col min="10228" max="10228" width="9.54296875" style="15" bestFit="1" customWidth="1"/>
    <col min="10229" max="10232" width="8.7265625" style="15"/>
    <col min="10233" max="10233" width="9.54296875" style="15" bestFit="1" customWidth="1"/>
    <col min="10234" max="10234" width="8.7265625" style="15"/>
    <col min="10235" max="10235" width="11.1796875" style="15" bestFit="1" customWidth="1"/>
    <col min="10236" max="10237" width="12.7265625" style="15" bestFit="1" customWidth="1"/>
    <col min="10238" max="10240" width="8.7265625" style="15"/>
    <col min="10241" max="10241" width="11.1796875" style="15" bestFit="1" customWidth="1"/>
    <col min="10242" max="10242" width="8.7265625" style="15"/>
    <col min="10243" max="10243" width="9" style="15" bestFit="1" customWidth="1"/>
    <col min="10244" max="10244" width="10.1796875" style="15" bestFit="1" customWidth="1"/>
    <col min="10245" max="10245" width="8.7265625" style="15"/>
    <col min="10246" max="10246" width="9.54296875" style="15" bestFit="1" customWidth="1"/>
    <col min="10247" max="10247" width="8.7265625" style="15"/>
    <col min="10248" max="10248" width="9.54296875" style="15" bestFit="1" customWidth="1"/>
    <col min="10249" max="10471" width="8.7265625" style="15"/>
    <col min="10472" max="10472" width="19.453125" style="15" bestFit="1" customWidth="1"/>
    <col min="10473" max="10473" width="4.1796875" style="15" bestFit="1" customWidth="1"/>
    <col min="10474" max="10474" width="4.26953125" style="15" bestFit="1" customWidth="1"/>
    <col min="10475" max="10475" width="9.54296875" style="15" bestFit="1" customWidth="1"/>
    <col min="10476" max="10476" width="8.7265625" style="15"/>
    <col min="10477" max="10477" width="9.54296875" style="15" bestFit="1" customWidth="1"/>
    <col min="10478" max="10479" width="8.7265625" style="15"/>
    <col min="10480" max="10480" width="9.54296875" style="15" bestFit="1" customWidth="1"/>
    <col min="10481" max="10483" width="8.7265625" style="15"/>
    <col min="10484" max="10484" width="9.54296875" style="15" bestFit="1" customWidth="1"/>
    <col min="10485" max="10488" width="8.7265625" style="15"/>
    <col min="10489" max="10489" width="9.54296875" style="15" bestFit="1" customWidth="1"/>
    <col min="10490" max="10490" width="8.7265625" style="15"/>
    <col min="10491" max="10491" width="11.1796875" style="15" bestFit="1" customWidth="1"/>
    <col min="10492" max="10493" width="12.7265625" style="15" bestFit="1" customWidth="1"/>
    <col min="10494" max="10496" width="8.7265625" style="15"/>
    <col min="10497" max="10497" width="11.1796875" style="15" bestFit="1" customWidth="1"/>
    <col min="10498" max="10498" width="8.7265625" style="15"/>
    <col min="10499" max="10499" width="9" style="15" bestFit="1" customWidth="1"/>
    <col min="10500" max="10500" width="10.1796875" style="15" bestFit="1" customWidth="1"/>
    <col min="10501" max="10501" width="8.7265625" style="15"/>
    <col min="10502" max="10502" width="9.54296875" style="15" bestFit="1" customWidth="1"/>
    <col min="10503" max="10503" width="8.7265625" style="15"/>
    <col min="10504" max="10504" width="9.54296875" style="15" bestFit="1" customWidth="1"/>
    <col min="10505" max="10727" width="8.7265625" style="15"/>
    <col min="10728" max="10728" width="19.453125" style="15" bestFit="1" customWidth="1"/>
    <col min="10729" max="10729" width="4.1796875" style="15" bestFit="1" customWidth="1"/>
    <col min="10730" max="10730" width="4.26953125" style="15" bestFit="1" customWidth="1"/>
    <col min="10731" max="10731" width="9.54296875" style="15" bestFit="1" customWidth="1"/>
    <col min="10732" max="10732" width="8.7265625" style="15"/>
    <col min="10733" max="10733" width="9.54296875" style="15" bestFit="1" customWidth="1"/>
    <col min="10734" max="10735" width="8.7265625" style="15"/>
    <col min="10736" max="10736" width="9.54296875" style="15" bestFit="1" customWidth="1"/>
    <col min="10737" max="10739" width="8.7265625" style="15"/>
    <col min="10740" max="10740" width="9.54296875" style="15" bestFit="1" customWidth="1"/>
    <col min="10741" max="10744" width="8.7265625" style="15"/>
    <col min="10745" max="10745" width="9.54296875" style="15" bestFit="1" customWidth="1"/>
    <col min="10746" max="10746" width="8.7265625" style="15"/>
    <col min="10747" max="10747" width="11.1796875" style="15" bestFit="1" customWidth="1"/>
    <col min="10748" max="10749" width="12.7265625" style="15" bestFit="1" customWidth="1"/>
    <col min="10750" max="10752" width="8.7265625" style="15"/>
    <col min="10753" max="10753" width="11.1796875" style="15" bestFit="1" customWidth="1"/>
    <col min="10754" max="10754" width="8.7265625" style="15"/>
    <col min="10755" max="10755" width="9" style="15" bestFit="1" customWidth="1"/>
    <col min="10756" max="10756" width="10.1796875" style="15" bestFit="1" customWidth="1"/>
    <col min="10757" max="10757" width="8.7265625" style="15"/>
    <col min="10758" max="10758" width="9.54296875" style="15" bestFit="1" customWidth="1"/>
    <col min="10759" max="10759" width="8.7265625" style="15"/>
    <col min="10760" max="10760" width="9.54296875" style="15" bestFit="1" customWidth="1"/>
    <col min="10761" max="10983" width="8.7265625" style="15"/>
    <col min="10984" max="10984" width="19.453125" style="15" bestFit="1" customWidth="1"/>
    <col min="10985" max="10985" width="4.1796875" style="15" bestFit="1" customWidth="1"/>
    <col min="10986" max="10986" width="4.26953125" style="15" bestFit="1" customWidth="1"/>
    <col min="10987" max="10987" width="9.54296875" style="15" bestFit="1" customWidth="1"/>
    <col min="10988" max="10988" width="8.7265625" style="15"/>
    <col min="10989" max="10989" width="9.54296875" style="15" bestFit="1" customWidth="1"/>
    <col min="10990" max="10991" width="8.7265625" style="15"/>
    <col min="10992" max="10992" width="9.54296875" style="15" bestFit="1" customWidth="1"/>
    <col min="10993" max="10995" width="8.7265625" style="15"/>
    <col min="10996" max="10996" width="9.54296875" style="15" bestFit="1" customWidth="1"/>
    <col min="10997" max="11000" width="8.7265625" style="15"/>
    <col min="11001" max="11001" width="9.54296875" style="15" bestFit="1" customWidth="1"/>
    <col min="11002" max="11002" width="8.7265625" style="15"/>
    <col min="11003" max="11003" width="11.1796875" style="15" bestFit="1" customWidth="1"/>
    <col min="11004" max="11005" width="12.7265625" style="15" bestFit="1" customWidth="1"/>
    <col min="11006" max="11008" width="8.7265625" style="15"/>
    <col min="11009" max="11009" width="11.1796875" style="15" bestFit="1" customWidth="1"/>
    <col min="11010" max="11010" width="8.7265625" style="15"/>
    <col min="11011" max="11011" width="9" style="15" bestFit="1" customWidth="1"/>
    <col min="11012" max="11012" width="10.1796875" style="15" bestFit="1" customWidth="1"/>
    <col min="11013" max="11013" width="8.7265625" style="15"/>
    <col min="11014" max="11014" width="9.54296875" style="15" bestFit="1" customWidth="1"/>
    <col min="11015" max="11015" width="8.7265625" style="15"/>
    <col min="11016" max="11016" width="9.54296875" style="15" bestFit="1" customWidth="1"/>
    <col min="11017" max="11239" width="8.7265625" style="15"/>
    <col min="11240" max="11240" width="19.453125" style="15" bestFit="1" customWidth="1"/>
    <col min="11241" max="11241" width="4.1796875" style="15" bestFit="1" customWidth="1"/>
    <col min="11242" max="11242" width="4.26953125" style="15" bestFit="1" customWidth="1"/>
    <col min="11243" max="11243" width="9.54296875" style="15" bestFit="1" customWidth="1"/>
    <col min="11244" max="11244" width="8.7265625" style="15"/>
    <col min="11245" max="11245" width="9.54296875" style="15" bestFit="1" customWidth="1"/>
    <col min="11246" max="11247" width="8.7265625" style="15"/>
    <col min="11248" max="11248" width="9.54296875" style="15" bestFit="1" customWidth="1"/>
    <col min="11249" max="11251" width="8.7265625" style="15"/>
    <col min="11252" max="11252" width="9.54296875" style="15" bestFit="1" customWidth="1"/>
    <col min="11253" max="11256" width="8.7265625" style="15"/>
    <col min="11257" max="11257" width="9.54296875" style="15" bestFit="1" customWidth="1"/>
    <col min="11258" max="11258" width="8.7265625" style="15"/>
    <col min="11259" max="11259" width="11.1796875" style="15" bestFit="1" customWidth="1"/>
    <col min="11260" max="11261" width="12.7265625" style="15" bestFit="1" customWidth="1"/>
    <col min="11262" max="11264" width="8.7265625" style="15"/>
    <col min="11265" max="11265" width="11.1796875" style="15" bestFit="1" customWidth="1"/>
    <col min="11266" max="11266" width="8.7265625" style="15"/>
    <col min="11267" max="11267" width="9" style="15" bestFit="1" customWidth="1"/>
    <col min="11268" max="11268" width="10.1796875" style="15" bestFit="1" customWidth="1"/>
    <col min="11269" max="11269" width="8.7265625" style="15"/>
    <col min="11270" max="11270" width="9.54296875" style="15" bestFit="1" customWidth="1"/>
    <col min="11271" max="11271" width="8.7265625" style="15"/>
    <col min="11272" max="11272" width="9.54296875" style="15" bestFit="1" customWidth="1"/>
    <col min="11273" max="11495" width="8.7265625" style="15"/>
    <col min="11496" max="11496" width="19.453125" style="15" bestFit="1" customWidth="1"/>
    <col min="11497" max="11497" width="4.1796875" style="15" bestFit="1" customWidth="1"/>
    <col min="11498" max="11498" width="4.26953125" style="15" bestFit="1" customWidth="1"/>
    <col min="11499" max="11499" width="9.54296875" style="15" bestFit="1" customWidth="1"/>
    <col min="11500" max="11500" width="8.7265625" style="15"/>
    <col min="11501" max="11501" width="9.54296875" style="15" bestFit="1" customWidth="1"/>
    <col min="11502" max="11503" width="8.7265625" style="15"/>
    <col min="11504" max="11504" width="9.54296875" style="15" bestFit="1" customWidth="1"/>
    <col min="11505" max="11507" width="8.7265625" style="15"/>
    <col min="11508" max="11508" width="9.54296875" style="15" bestFit="1" customWidth="1"/>
    <col min="11509" max="11512" width="8.7265625" style="15"/>
    <col min="11513" max="11513" width="9.54296875" style="15" bestFit="1" customWidth="1"/>
    <col min="11514" max="11514" width="8.7265625" style="15"/>
    <col min="11515" max="11515" width="11.1796875" style="15" bestFit="1" customWidth="1"/>
    <col min="11516" max="11517" width="12.7265625" style="15" bestFit="1" customWidth="1"/>
    <col min="11518" max="11520" width="8.7265625" style="15"/>
    <col min="11521" max="11521" width="11.1796875" style="15" bestFit="1" customWidth="1"/>
    <col min="11522" max="11522" width="8.7265625" style="15"/>
    <col min="11523" max="11523" width="9" style="15" bestFit="1" customWidth="1"/>
    <col min="11524" max="11524" width="10.1796875" style="15" bestFit="1" customWidth="1"/>
    <col min="11525" max="11525" width="8.7265625" style="15"/>
    <col min="11526" max="11526" width="9.54296875" style="15" bestFit="1" customWidth="1"/>
    <col min="11527" max="11527" width="8.7265625" style="15"/>
    <col min="11528" max="11528" width="9.54296875" style="15" bestFit="1" customWidth="1"/>
    <col min="11529" max="11751" width="8.7265625" style="15"/>
    <col min="11752" max="11752" width="19.453125" style="15" bestFit="1" customWidth="1"/>
    <col min="11753" max="11753" width="4.1796875" style="15" bestFit="1" customWidth="1"/>
    <col min="11754" max="11754" width="4.26953125" style="15" bestFit="1" customWidth="1"/>
    <col min="11755" max="11755" width="9.54296875" style="15" bestFit="1" customWidth="1"/>
    <col min="11756" max="11756" width="8.7265625" style="15"/>
    <col min="11757" max="11757" width="9.54296875" style="15" bestFit="1" customWidth="1"/>
    <col min="11758" max="11759" width="8.7265625" style="15"/>
    <col min="11760" max="11760" width="9.54296875" style="15" bestFit="1" customWidth="1"/>
    <col min="11761" max="11763" width="8.7265625" style="15"/>
    <col min="11764" max="11764" width="9.54296875" style="15" bestFit="1" customWidth="1"/>
    <col min="11765" max="11768" width="8.7265625" style="15"/>
    <col min="11769" max="11769" width="9.54296875" style="15" bestFit="1" customWidth="1"/>
    <col min="11770" max="11770" width="8.7265625" style="15"/>
    <col min="11771" max="11771" width="11.1796875" style="15" bestFit="1" customWidth="1"/>
    <col min="11772" max="11773" width="12.7265625" style="15" bestFit="1" customWidth="1"/>
    <col min="11774" max="11776" width="8.7265625" style="15"/>
    <col min="11777" max="11777" width="11.1796875" style="15" bestFit="1" customWidth="1"/>
    <col min="11778" max="11778" width="8.7265625" style="15"/>
    <col min="11779" max="11779" width="9" style="15" bestFit="1" customWidth="1"/>
    <col min="11780" max="11780" width="10.1796875" style="15" bestFit="1" customWidth="1"/>
    <col min="11781" max="11781" width="8.7265625" style="15"/>
    <col min="11782" max="11782" width="9.54296875" style="15" bestFit="1" customWidth="1"/>
    <col min="11783" max="11783" width="8.7265625" style="15"/>
    <col min="11784" max="11784" width="9.54296875" style="15" bestFit="1" customWidth="1"/>
    <col min="11785" max="12007" width="8.7265625" style="15"/>
    <col min="12008" max="12008" width="19.453125" style="15" bestFit="1" customWidth="1"/>
    <col min="12009" max="12009" width="4.1796875" style="15" bestFit="1" customWidth="1"/>
    <col min="12010" max="12010" width="4.26953125" style="15" bestFit="1" customWidth="1"/>
    <col min="12011" max="12011" width="9.54296875" style="15" bestFit="1" customWidth="1"/>
    <col min="12012" max="12012" width="8.7265625" style="15"/>
    <col min="12013" max="12013" width="9.54296875" style="15" bestFit="1" customWidth="1"/>
    <col min="12014" max="12015" width="8.7265625" style="15"/>
    <col min="12016" max="12016" width="9.54296875" style="15" bestFit="1" customWidth="1"/>
    <col min="12017" max="12019" width="8.7265625" style="15"/>
    <col min="12020" max="12020" width="9.54296875" style="15" bestFit="1" customWidth="1"/>
    <col min="12021" max="12024" width="8.7265625" style="15"/>
    <col min="12025" max="12025" width="9.54296875" style="15" bestFit="1" customWidth="1"/>
    <col min="12026" max="12026" width="8.7265625" style="15"/>
    <col min="12027" max="12027" width="11.1796875" style="15" bestFit="1" customWidth="1"/>
    <col min="12028" max="12029" width="12.7265625" style="15" bestFit="1" customWidth="1"/>
    <col min="12030" max="12032" width="8.7265625" style="15"/>
    <col min="12033" max="12033" width="11.1796875" style="15" bestFit="1" customWidth="1"/>
    <col min="12034" max="12034" width="8.7265625" style="15"/>
    <col min="12035" max="12035" width="9" style="15" bestFit="1" customWidth="1"/>
    <col min="12036" max="12036" width="10.1796875" style="15" bestFit="1" customWidth="1"/>
    <col min="12037" max="12037" width="8.7265625" style="15"/>
    <col min="12038" max="12038" width="9.54296875" style="15" bestFit="1" customWidth="1"/>
    <col min="12039" max="12039" width="8.7265625" style="15"/>
    <col min="12040" max="12040" width="9.54296875" style="15" bestFit="1" customWidth="1"/>
    <col min="12041" max="12263" width="8.7265625" style="15"/>
    <col min="12264" max="12264" width="19.453125" style="15" bestFit="1" customWidth="1"/>
    <col min="12265" max="12265" width="4.1796875" style="15" bestFit="1" customWidth="1"/>
    <col min="12266" max="12266" width="4.26953125" style="15" bestFit="1" customWidth="1"/>
    <col min="12267" max="12267" width="9.54296875" style="15" bestFit="1" customWidth="1"/>
    <col min="12268" max="12268" width="8.7265625" style="15"/>
    <col min="12269" max="12269" width="9.54296875" style="15" bestFit="1" customWidth="1"/>
    <col min="12270" max="12271" width="8.7265625" style="15"/>
    <col min="12272" max="12272" width="9.54296875" style="15" bestFit="1" customWidth="1"/>
    <col min="12273" max="12275" width="8.7265625" style="15"/>
    <col min="12276" max="12276" width="9.54296875" style="15" bestFit="1" customWidth="1"/>
    <col min="12277" max="12280" width="8.7265625" style="15"/>
    <col min="12281" max="12281" width="9.54296875" style="15" bestFit="1" customWidth="1"/>
    <col min="12282" max="12282" width="8.7265625" style="15"/>
    <col min="12283" max="12283" width="11.1796875" style="15" bestFit="1" customWidth="1"/>
    <col min="12284" max="12285" width="12.7265625" style="15" bestFit="1" customWidth="1"/>
    <col min="12286" max="12288" width="8.7265625" style="15"/>
    <col min="12289" max="12289" width="11.1796875" style="15" bestFit="1" customWidth="1"/>
    <col min="12290" max="12290" width="8.7265625" style="15"/>
    <col min="12291" max="12291" width="9" style="15" bestFit="1" customWidth="1"/>
    <col min="12292" max="12292" width="10.1796875" style="15" bestFit="1" customWidth="1"/>
    <col min="12293" max="12293" width="8.7265625" style="15"/>
    <col min="12294" max="12294" width="9.54296875" style="15" bestFit="1" customWidth="1"/>
    <col min="12295" max="12295" width="8.7265625" style="15"/>
    <col min="12296" max="12296" width="9.54296875" style="15" bestFit="1" customWidth="1"/>
    <col min="12297" max="12519" width="8.7265625" style="15"/>
    <col min="12520" max="12520" width="19.453125" style="15" bestFit="1" customWidth="1"/>
    <col min="12521" max="12521" width="4.1796875" style="15" bestFit="1" customWidth="1"/>
    <col min="12522" max="12522" width="4.26953125" style="15" bestFit="1" customWidth="1"/>
    <col min="12523" max="12523" width="9.54296875" style="15" bestFit="1" customWidth="1"/>
    <col min="12524" max="12524" width="8.7265625" style="15"/>
    <col min="12525" max="12525" width="9.54296875" style="15" bestFit="1" customWidth="1"/>
    <col min="12526" max="12527" width="8.7265625" style="15"/>
    <col min="12528" max="12528" width="9.54296875" style="15" bestFit="1" customWidth="1"/>
    <col min="12529" max="12531" width="8.7265625" style="15"/>
    <col min="12532" max="12532" width="9.54296875" style="15" bestFit="1" customWidth="1"/>
    <col min="12533" max="12536" width="8.7265625" style="15"/>
    <col min="12537" max="12537" width="9.54296875" style="15" bestFit="1" customWidth="1"/>
    <col min="12538" max="12538" width="8.7265625" style="15"/>
    <col min="12539" max="12539" width="11.1796875" style="15" bestFit="1" customWidth="1"/>
    <col min="12540" max="12541" width="12.7265625" style="15" bestFit="1" customWidth="1"/>
    <col min="12542" max="12544" width="8.7265625" style="15"/>
    <col min="12545" max="12545" width="11.1796875" style="15" bestFit="1" customWidth="1"/>
    <col min="12546" max="12546" width="8.7265625" style="15"/>
    <col min="12547" max="12547" width="9" style="15" bestFit="1" customWidth="1"/>
    <col min="12548" max="12548" width="10.1796875" style="15" bestFit="1" customWidth="1"/>
    <col min="12549" max="12549" width="8.7265625" style="15"/>
    <col min="12550" max="12550" width="9.54296875" style="15" bestFit="1" customWidth="1"/>
    <col min="12551" max="12551" width="8.7265625" style="15"/>
    <col min="12552" max="12552" width="9.54296875" style="15" bestFit="1" customWidth="1"/>
    <col min="12553" max="12775" width="8.7265625" style="15"/>
    <col min="12776" max="12776" width="19.453125" style="15" bestFit="1" customWidth="1"/>
    <col min="12777" max="12777" width="4.1796875" style="15" bestFit="1" customWidth="1"/>
    <col min="12778" max="12778" width="4.26953125" style="15" bestFit="1" customWidth="1"/>
    <col min="12779" max="12779" width="9.54296875" style="15" bestFit="1" customWidth="1"/>
    <col min="12780" max="12780" width="8.7265625" style="15"/>
    <col min="12781" max="12781" width="9.54296875" style="15" bestFit="1" customWidth="1"/>
    <col min="12782" max="12783" width="8.7265625" style="15"/>
    <col min="12784" max="12784" width="9.54296875" style="15" bestFit="1" customWidth="1"/>
    <col min="12785" max="12787" width="8.7265625" style="15"/>
    <col min="12788" max="12788" width="9.54296875" style="15" bestFit="1" customWidth="1"/>
    <col min="12789" max="12792" width="8.7265625" style="15"/>
    <col min="12793" max="12793" width="9.54296875" style="15" bestFit="1" customWidth="1"/>
    <col min="12794" max="12794" width="8.7265625" style="15"/>
    <col min="12795" max="12795" width="11.1796875" style="15" bestFit="1" customWidth="1"/>
    <col min="12796" max="12797" width="12.7265625" style="15" bestFit="1" customWidth="1"/>
    <col min="12798" max="12800" width="8.7265625" style="15"/>
    <col min="12801" max="12801" width="11.1796875" style="15" bestFit="1" customWidth="1"/>
    <col min="12802" max="12802" width="8.7265625" style="15"/>
    <col min="12803" max="12803" width="9" style="15" bestFit="1" customWidth="1"/>
    <col min="12804" max="12804" width="10.1796875" style="15" bestFit="1" customWidth="1"/>
    <col min="12805" max="12805" width="8.7265625" style="15"/>
    <col min="12806" max="12806" width="9.54296875" style="15" bestFit="1" customWidth="1"/>
    <col min="12807" max="12807" width="8.7265625" style="15"/>
    <col min="12808" max="12808" width="9.54296875" style="15" bestFit="1" customWidth="1"/>
    <col min="12809" max="13031" width="8.7265625" style="15"/>
    <col min="13032" max="13032" width="19.453125" style="15" bestFit="1" customWidth="1"/>
    <col min="13033" max="13033" width="4.1796875" style="15" bestFit="1" customWidth="1"/>
    <col min="13034" max="13034" width="4.26953125" style="15" bestFit="1" customWidth="1"/>
    <col min="13035" max="13035" width="9.54296875" style="15" bestFit="1" customWidth="1"/>
    <col min="13036" max="13036" width="8.7265625" style="15"/>
    <col min="13037" max="13037" width="9.54296875" style="15" bestFit="1" customWidth="1"/>
    <col min="13038" max="13039" width="8.7265625" style="15"/>
    <col min="13040" max="13040" width="9.54296875" style="15" bestFit="1" customWidth="1"/>
    <col min="13041" max="13043" width="8.7265625" style="15"/>
    <col min="13044" max="13044" width="9.54296875" style="15" bestFit="1" customWidth="1"/>
    <col min="13045" max="13048" width="8.7265625" style="15"/>
    <col min="13049" max="13049" width="9.54296875" style="15" bestFit="1" customWidth="1"/>
    <col min="13050" max="13050" width="8.7265625" style="15"/>
    <col min="13051" max="13051" width="11.1796875" style="15" bestFit="1" customWidth="1"/>
    <col min="13052" max="13053" width="12.7265625" style="15" bestFit="1" customWidth="1"/>
    <col min="13054" max="13056" width="8.7265625" style="15"/>
    <col min="13057" max="13057" width="11.1796875" style="15" bestFit="1" customWidth="1"/>
    <col min="13058" max="13058" width="8.7265625" style="15"/>
    <col min="13059" max="13059" width="9" style="15" bestFit="1" customWidth="1"/>
    <col min="13060" max="13060" width="10.1796875" style="15" bestFit="1" customWidth="1"/>
    <col min="13061" max="13061" width="8.7265625" style="15"/>
    <col min="13062" max="13062" width="9.54296875" style="15" bestFit="1" customWidth="1"/>
    <col min="13063" max="13063" width="8.7265625" style="15"/>
    <col min="13064" max="13064" width="9.54296875" style="15" bestFit="1" customWidth="1"/>
    <col min="13065" max="13287" width="8.7265625" style="15"/>
    <col min="13288" max="13288" width="19.453125" style="15" bestFit="1" customWidth="1"/>
    <col min="13289" max="13289" width="4.1796875" style="15" bestFit="1" customWidth="1"/>
    <col min="13290" max="13290" width="4.26953125" style="15" bestFit="1" customWidth="1"/>
    <col min="13291" max="13291" width="9.54296875" style="15" bestFit="1" customWidth="1"/>
    <col min="13292" max="13292" width="8.7265625" style="15"/>
    <col min="13293" max="13293" width="9.54296875" style="15" bestFit="1" customWidth="1"/>
    <col min="13294" max="13295" width="8.7265625" style="15"/>
    <col min="13296" max="13296" width="9.54296875" style="15" bestFit="1" customWidth="1"/>
    <col min="13297" max="13299" width="8.7265625" style="15"/>
    <col min="13300" max="13300" width="9.54296875" style="15" bestFit="1" customWidth="1"/>
    <col min="13301" max="13304" width="8.7265625" style="15"/>
    <col min="13305" max="13305" width="9.54296875" style="15" bestFit="1" customWidth="1"/>
    <col min="13306" max="13306" width="8.7265625" style="15"/>
    <col min="13307" max="13307" width="11.1796875" style="15" bestFit="1" customWidth="1"/>
    <col min="13308" max="13309" width="12.7265625" style="15" bestFit="1" customWidth="1"/>
    <col min="13310" max="13312" width="8.7265625" style="15"/>
    <col min="13313" max="13313" width="11.1796875" style="15" bestFit="1" customWidth="1"/>
    <col min="13314" max="13314" width="8.7265625" style="15"/>
    <col min="13315" max="13315" width="9" style="15" bestFit="1" customWidth="1"/>
    <col min="13316" max="13316" width="10.1796875" style="15" bestFit="1" customWidth="1"/>
    <col min="13317" max="13317" width="8.7265625" style="15"/>
    <col min="13318" max="13318" width="9.54296875" style="15" bestFit="1" customWidth="1"/>
    <col min="13319" max="13319" width="8.7265625" style="15"/>
    <col min="13320" max="13320" width="9.54296875" style="15" bestFit="1" customWidth="1"/>
    <col min="13321" max="13543" width="8.7265625" style="15"/>
    <col min="13544" max="13544" width="19.453125" style="15" bestFit="1" customWidth="1"/>
    <col min="13545" max="13545" width="4.1796875" style="15" bestFit="1" customWidth="1"/>
    <col min="13546" max="13546" width="4.26953125" style="15" bestFit="1" customWidth="1"/>
    <col min="13547" max="13547" width="9.54296875" style="15" bestFit="1" customWidth="1"/>
    <col min="13548" max="13548" width="8.7265625" style="15"/>
    <col min="13549" max="13549" width="9.54296875" style="15" bestFit="1" customWidth="1"/>
    <col min="13550" max="13551" width="8.7265625" style="15"/>
    <col min="13552" max="13552" width="9.54296875" style="15" bestFit="1" customWidth="1"/>
    <col min="13553" max="13555" width="8.7265625" style="15"/>
    <col min="13556" max="13556" width="9.54296875" style="15" bestFit="1" customWidth="1"/>
    <col min="13557" max="13560" width="8.7265625" style="15"/>
    <col min="13561" max="13561" width="9.54296875" style="15" bestFit="1" customWidth="1"/>
    <col min="13562" max="13562" width="8.7265625" style="15"/>
    <col min="13563" max="13563" width="11.1796875" style="15" bestFit="1" customWidth="1"/>
    <col min="13564" max="13565" width="12.7265625" style="15" bestFit="1" customWidth="1"/>
    <col min="13566" max="13568" width="8.7265625" style="15"/>
    <col min="13569" max="13569" width="11.1796875" style="15" bestFit="1" customWidth="1"/>
    <col min="13570" max="13570" width="8.7265625" style="15"/>
    <col min="13571" max="13571" width="9" style="15" bestFit="1" customWidth="1"/>
    <col min="13572" max="13572" width="10.1796875" style="15" bestFit="1" customWidth="1"/>
    <col min="13573" max="13573" width="8.7265625" style="15"/>
    <col min="13574" max="13574" width="9.54296875" style="15" bestFit="1" customWidth="1"/>
    <col min="13575" max="13575" width="8.7265625" style="15"/>
    <col min="13576" max="13576" width="9.54296875" style="15" bestFit="1" customWidth="1"/>
    <col min="13577" max="13799" width="8.7265625" style="15"/>
    <col min="13800" max="13800" width="19.453125" style="15" bestFit="1" customWidth="1"/>
    <col min="13801" max="13801" width="4.1796875" style="15" bestFit="1" customWidth="1"/>
    <col min="13802" max="13802" width="4.26953125" style="15" bestFit="1" customWidth="1"/>
    <col min="13803" max="13803" width="9.54296875" style="15" bestFit="1" customWidth="1"/>
    <col min="13804" max="13804" width="8.7265625" style="15"/>
    <col min="13805" max="13805" width="9.54296875" style="15" bestFit="1" customWidth="1"/>
    <col min="13806" max="13807" width="8.7265625" style="15"/>
    <col min="13808" max="13808" width="9.54296875" style="15" bestFit="1" customWidth="1"/>
    <col min="13809" max="13811" width="8.7265625" style="15"/>
    <col min="13812" max="13812" width="9.54296875" style="15" bestFit="1" customWidth="1"/>
    <col min="13813" max="13816" width="8.7265625" style="15"/>
    <col min="13817" max="13817" width="9.54296875" style="15" bestFit="1" customWidth="1"/>
    <col min="13818" max="13818" width="8.7265625" style="15"/>
    <col min="13819" max="13819" width="11.1796875" style="15" bestFit="1" customWidth="1"/>
    <col min="13820" max="13821" width="12.7265625" style="15" bestFit="1" customWidth="1"/>
    <col min="13822" max="13824" width="8.7265625" style="15"/>
    <col min="13825" max="13825" width="11.1796875" style="15" bestFit="1" customWidth="1"/>
    <col min="13826" max="13826" width="8.7265625" style="15"/>
    <col min="13827" max="13827" width="9" style="15" bestFit="1" customWidth="1"/>
    <col min="13828" max="13828" width="10.1796875" style="15" bestFit="1" customWidth="1"/>
    <col min="13829" max="13829" width="8.7265625" style="15"/>
    <col min="13830" max="13830" width="9.54296875" style="15" bestFit="1" customWidth="1"/>
    <col min="13831" max="13831" width="8.7265625" style="15"/>
    <col min="13832" max="13832" width="9.54296875" style="15" bestFit="1" customWidth="1"/>
    <col min="13833" max="14055" width="8.7265625" style="15"/>
    <col min="14056" max="14056" width="19.453125" style="15" bestFit="1" customWidth="1"/>
    <col min="14057" max="14057" width="4.1796875" style="15" bestFit="1" customWidth="1"/>
    <col min="14058" max="14058" width="4.26953125" style="15" bestFit="1" customWidth="1"/>
    <col min="14059" max="14059" width="9.54296875" style="15" bestFit="1" customWidth="1"/>
    <col min="14060" max="14060" width="8.7265625" style="15"/>
    <col min="14061" max="14061" width="9.54296875" style="15" bestFit="1" customWidth="1"/>
    <col min="14062" max="14063" width="8.7265625" style="15"/>
    <col min="14064" max="14064" width="9.54296875" style="15" bestFit="1" customWidth="1"/>
    <col min="14065" max="14067" width="8.7265625" style="15"/>
    <col min="14068" max="14068" width="9.54296875" style="15" bestFit="1" customWidth="1"/>
    <col min="14069" max="14072" width="8.7265625" style="15"/>
    <col min="14073" max="14073" width="9.54296875" style="15" bestFit="1" customWidth="1"/>
    <col min="14074" max="14074" width="8.7265625" style="15"/>
    <col min="14075" max="14075" width="11.1796875" style="15" bestFit="1" customWidth="1"/>
    <col min="14076" max="14077" width="12.7265625" style="15" bestFit="1" customWidth="1"/>
    <col min="14078" max="14080" width="8.7265625" style="15"/>
    <col min="14081" max="14081" width="11.1796875" style="15" bestFit="1" customWidth="1"/>
    <col min="14082" max="14082" width="8.7265625" style="15"/>
    <col min="14083" max="14083" width="9" style="15" bestFit="1" customWidth="1"/>
    <col min="14084" max="14084" width="10.1796875" style="15" bestFit="1" customWidth="1"/>
    <col min="14085" max="14085" width="8.7265625" style="15"/>
    <col min="14086" max="14086" width="9.54296875" style="15" bestFit="1" customWidth="1"/>
    <col min="14087" max="14087" width="8.7265625" style="15"/>
    <col min="14088" max="14088" width="9.54296875" style="15" bestFit="1" customWidth="1"/>
    <col min="14089" max="14311" width="8.7265625" style="15"/>
    <col min="14312" max="14312" width="19.453125" style="15" bestFit="1" customWidth="1"/>
    <col min="14313" max="14313" width="4.1796875" style="15" bestFit="1" customWidth="1"/>
    <col min="14314" max="14314" width="4.26953125" style="15" bestFit="1" customWidth="1"/>
    <col min="14315" max="14315" width="9.54296875" style="15" bestFit="1" customWidth="1"/>
    <col min="14316" max="14316" width="8.7265625" style="15"/>
    <col min="14317" max="14317" width="9.54296875" style="15" bestFit="1" customWidth="1"/>
    <col min="14318" max="14319" width="8.7265625" style="15"/>
    <col min="14320" max="14320" width="9.54296875" style="15" bestFit="1" customWidth="1"/>
    <col min="14321" max="14323" width="8.7265625" style="15"/>
    <col min="14324" max="14324" width="9.54296875" style="15" bestFit="1" customWidth="1"/>
    <col min="14325" max="14328" width="8.7265625" style="15"/>
    <col min="14329" max="14329" width="9.54296875" style="15" bestFit="1" customWidth="1"/>
    <col min="14330" max="14330" width="8.7265625" style="15"/>
    <col min="14331" max="14331" width="11.1796875" style="15" bestFit="1" customWidth="1"/>
    <col min="14332" max="14333" width="12.7265625" style="15" bestFit="1" customWidth="1"/>
    <col min="14334" max="14336" width="8.7265625" style="15"/>
    <col min="14337" max="14337" width="11.1796875" style="15" bestFit="1" customWidth="1"/>
    <col min="14338" max="14338" width="8.7265625" style="15"/>
    <col min="14339" max="14339" width="9" style="15" bestFit="1" customWidth="1"/>
    <col min="14340" max="14340" width="10.1796875" style="15" bestFit="1" customWidth="1"/>
    <col min="14341" max="14341" width="8.7265625" style="15"/>
    <col min="14342" max="14342" width="9.54296875" style="15" bestFit="1" customWidth="1"/>
    <col min="14343" max="14343" width="8.7265625" style="15"/>
    <col min="14344" max="14344" width="9.54296875" style="15" bestFit="1" customWidth="1"/>
    <col min="14345" max="14567" width="8.7265625" style="15"/>
    <col min="14568" max="14568" width="19.453125" style="15" bestFit="1" customWidth="1"/>
    <col min="14569" max="14569" width="4.1796875" style="15" bestFit="1" customWidth="1"/>
    <col min="14570" max="14570" width="4.26953125" style="15" bestFit="1" customWidth="1"/>
    <col min="14571" max="14571" width="9.54296875" style="15" bestFit="1" customWidth="1"/>
    <col min="14572" max="14572" width="8.7265625" style="15"/>
    <col min="14573" max="14573" width="9.54296875" style="15" bestFit="1" customWidth="1"/>
    <col min="14574" max="14575" width="8.7265625" style="15"/>
    <col min="14576" max="14576" width="9.54296875" style="15" bestFit="1" customWidth="1"/>
    <col min="14577" max="14579" width="8.7265625" style="15"/>
    <col min="14580" max="14580" width="9.54296875" style="15" bestFit="1" customWidth="1"/>
    <col min="14581" max="14584" width="8.7265625" style="15"/>
    <col min="14585" max="14585" width="9.54296875" style="15" bestFit="1" customWidth="1"/>
    <col min="14586" max="14586" width="8.7265625" style="15"/>
    <col min="14587" max="14587" width="11.1796875" style="15" bestFit="1" customWidth="1"/>
    <col min="14588" max="14589" width="12.7265625" style="15" bestFit="1" customWidth="1"/>
    <col min="14590" max="14592" width="8.7265625" style="15"/>
    <col min="14593" max="14593" width="11.1796875" style="15" bestFit="1" customWidth="1"/>
    <col min="14594" max="14594" width="8.7265625" style="15"/>
    <col min="14595" max="14595" width="9" style="15" bestFit="1" customWidth="1"/>
    <col min="14596" max="14596" width="10.1796875" style="15" bestFit="1" customWidth="1"/>
    <col min="14597" max="14597" width="8.7265625" style="15"/>
    <col min="14598" max="14598" width="9.54296875" style="15" bestFit="1" customWidth="1"/>
    <col min="14599" max="14599" width="8.7265625" style="15"/>
    <col min="14600" max="14600" width="9.54296875" style="15" bestFit="1" customWidth="1"/>
    <col min="14601" max="14823" width="8.7265625" style="15"/>
    <col min="14824" max="14824" width="19.453125" style="15" bestFit="1" customWidth="1"/>
    <col min="14825" max="14825" width="4.1796875" style="15" bestFit="1" customWidth="1"/>
    <col min="14826" max="14826" width="4.26953125" style="15" bestFit="1" customWidth="1"/>
    <col min="14827" max="14827" width="9.54296875" style="15" bestFit="1" customWidth="1"/>
    <col min="14828" max="14828" width="8.7265625" style="15"/>
    <col min="14829" max="14829" width="9.54296875" style="15" bestFit="1" customWidth="1"/>
    <col min="14830" max="14831" width="8.7265625" style="15"/>
    <col min="14832" max="14832" width="9.54296875" style="15" bestFit="1" customWidth="1"/>
    <col min="14833" max="14835" width="8.7265625" style="15"/>
    <col min="14836" max="14836" width="9.54296875" style="15" bestFit="1" customWidth="1"/>
    <col min="14837" max="14840" width="8.7265625" style="15"/>
    <col min="14841" max="14841" width="9.54296875" style="15" bestFit="1" customWidth="1"/>
    <col min="14842" max="14842" width="8.7265625" style="15"/>
    <col min="14843" max="14843" width="11.1796875" style="15" bestFit="1" customWidth="1"/>
    <col min="14844" max="14845" width="12.7265625" style="15" bestFit="1" customWidth="1"/>
    <col min="14846" max="14848" width="8.7265625" style="15"/>
    <col min="14849" max="14849" width="11.1796875" style="15" bestFit="1" customWidth="1"/>
    <col min="14850" max="14850" width="8.7265625" style="15"/>
    <col min="14851" max="14851" width="9" style="15" bestFit="1" customWidth="1"/>
    <col min="14852" max="14852" width="10.1796875" style="15" bestFit="1" customWidth="1"/>
    <col min="14853" max="14853" width="8.7265625" style="15"/>
    <col min="14854" max="14854" width="9.54296875" style="15" bestFit="1" customWidth="1"/>
    <col min="14855" max="14855" width="8.7265625" style="15"/>
    <col min="14856" max="14856" width="9.54296875" style="15" bestFit="1" customWidth="1"/>
    <col min="14857" max="15079" width="8.7265625" style="15"/>
    <col min="15080" max="15080" width="19.453125" style="15" bestFit="1" customWidth="1"/>
    <col min="15081" max="15081" width="4.1796875" style="15" bestFit="1" customWidth="1"/>
    <col min="15082" max="15082" width="4.26953125" style="15" bestFit="1" customWidth="1"/>
    <col min="15083" max="15083" width="9.54296875" style="15" bestFit="1" customWidth="1"/>
    <col min="15084" max="15084" width="8.7265625" style="15"/>
    <col min="15085" max="15085" width="9.54296875" style="15" bestFit="1" customWidth="1"/>
    <col min="15086" max="15087" width="8.7265625" style="15"/>
    <col min="15088" max="15088" width="9.54296875" style="15" bestFit="1" customWidth="1"/>
    <col min="15089" max="15091" width="8.7265625" style="15"/>
    <col min="15092" max="15092" width="9.54296875" style="15" bestFit="1" customWidth="1"/>
    <col min="15093" max="15096" width="8.7265625" style="15"/>
    <col min="15097" max="15097" width="9.54296875" style="15" bestFit="1" customWidth="1"/>
    <col min="15098" max="15098" width="8.7265625" style="15"/>
    <col min="15099" max="15099" width="11.1796875" style="15" bestFit="1" customWidth="1"/>
    <col min="15100" max="15101" width="12.7265625" style="15" bestFit="1" customWidth="1"/>
    <col min="15102" max="15104" width="8.7265625" style="15"/>
    <col min="15105" max="15105" width="11.1796875" style="15" bestFit="1" customWidth="1"/>
    <col min="15106" max="15106" width="8.7265625" style="15"/>
    <col min="15107" max="15107" width="9" style="15" bestFit="1" customWidth="1"/>
    <col min="15108" max="15108" width="10.1796875" style="15" bestFit="1" customWidth="1"/>
    <col min="15109" max="15109" width="8.7265625" style="15"/>
    <col min="15110" max="15110" width="9.54296875" style="15" bestFit="1" customWidth="1"/>
    <col min="15111" max="15111" width="8.7265625" style="15"/>
    <col min="15112" max="15112" width="9.54296875" style="15" bestFit="1" customWidth="1"/>
    <col min="15113" max="15335" width="8.7265625" style="15"/>
    <col min="15336" max="15336" width="19.453125" style="15" bestFit="1" customWidth="1"/>
    <col min="15337" max="15337" width="4.1796875" style="15" bestFit="1" customWidth="1"/>
    <col min="15338" max="15338" width="4.26953125" style="15" bestFit="1" customWidth="1"/>
    <col min="15339" max="15339" width="9.54296875" style="15" bestFit="1" customWidth="1"/>
    <col min="15340" max="15340" width="8.7265625" style="15"/>
    <col min="15341" max="15341" width="9.54296875" style="15" bestFit="1" customWidth="1"/>
    <col min="15342" max="15343" width="8.7265625" style="15"/>
    <col min="15344" max="15344" width="9.54296875" style="15" bestFit="1" customWidth="1"/>
    <col min="15345" max="15347" width="8.7265625" style="15"/>
    <col min="15348" max="15348" width="9.54296875" style="15" bestFit="1" customWidth="1"/>
    <col min="15349" max="15352" width="8.7265625" style="15"/>
    <col min="15353" max="15353" width="9.54296875" style="15" bestFit="1" customWidth="1"/>
    <col min="15354" max="15354" width="8.7265625" style="15"/>
    <col min="15355" max="15355" width="11.1796875" style="15" bestFit="1" customWidth="1"/>
    <col min="15356" max="15357" width="12.7265625" style="15" bestFit="1" customWidth="1"/>
    <col min="15358" max="15360" width="8.7265625" style="15"/>
    <col min="15361" max="15361" width="11.1796875" style="15" bestFit="1" customWidth="1"/>
    <col min="15362" max="15362" width="8.7265625" style="15"/>
    <col min="15363" max="15363" width="9" style="15" bestFit="1" customWidth="1"/>
    <col min="15364" max="15364" width="10.1796875" style="15" bestFit="1" customWidth="1"/>
    <col min="15365" max="15365" width="8.7265625" style="15"/>
    <col min="15366" max="15366" width="9.54296875" style="15" bestFit="1" customWidth="1"/>
    <col min="15367" max="15367" width="8.7265625" style="15"/>
    <col min="15368" max="15368" width="9.54296875" style="15" bestFit="1" customWidth="1"/>
    <col min="15369" max="15591" width="8.7265625" style="15"/>
    <col min="15592" max="15592" width="19.453125" style="15" bestFit="1" customWidth="1"/>
    <col min="15593" max="15593" width="4.1796875" style="15" bestFit="1" customWidth="1"/>
    <col min="15594" max="15594" width="4.26953125" style="15" bestFit="1" customWidth="1"/>
    <col min="15595" max="15595" width="9.54296875" style="15" bestFit="1" customWidth="1"/>
    <col min="15596" max="15596" width="8.7265625" style="15"/>
    <col min="15597" max="15597" width="9.54296875" style="15" bestFit="1" customWidth="1"/>
    <col min="15598" max="15599" width="8.7265625" style="15"/>
    <col min="15600" max="15600" width="9.54296875" style="15" bestFit="1" customWidth="1"/>
    <col min="15601" max="15603" width="8.7265625" style="15"/>
    <col min="15604" max="15604" width="9.54296875" style="15" bestFit="1" customWidth="1"/>
    <col min="15605" max="15608" width="8.7265625" style="15"/>
    <col min="15609" max="15609" width="9.54296875" style="15" bestFit="1" customWidth="1"/>
    <col min="15610" max="15610" width="8.7265625" style="15"/>
    <col min="15611" max="15611" width="11.1796875" style="15" bestFit="1" customWidth="1"/>
    <col min="15612" max="15613" width="12.7265625" style="15" bestFit="1" customWidth="1"/>
    <col min="15614" max="15616" width="8.7265625" style="15"/>
    <col min="15617" max="15617" width="11.1796875" style="15" bestFit="1" customWidth="1"/>
    <col min="15618" max="15618" width="8.7265625" style="15"/>
    <col min="15619" max="15619" width="9" style="15" bestFit="1" customWidth="1"/>
    <col min="15620" max="15620" width="10.1796875" style="15" bestFit="1" customWidth="1"/>
    <col min="15621" max="15621" width="8.7265625" style="15"/>
    <col min="15622" max="15622" width="9.54296875" style="15" bestFit="1" customWidth="1"/>
    <col min="15623" max="15623" width="8.7265625" style="15"/>
    <col min="15624" max="15624" width="9.54296875" style="15" bestFit="1" customWidth="1"/>
    <col min="15625" max="15847" width="8.7265625" style="15"/>
    <col min="15848" max="15848" width="19.453125" style="15" bestFit="1" customWidth="1"/>
    <col min="15849" max="15849" width="4.1796875" style="15" bestFit="1" customWidth="1"/>
    <col min="15850" max="15850" width="4.26953125" style="15" bestFit="1" customWidth="1"/>
    <col min="15851" max="15851" width="9.54296875" style="15" bestFit="1" customWidth="1"/>
    <col min="15852" max="15852" width="8.7265625" style="15"/>
    <col min="15853" max="15853" width="9.54296875" style="15" bestFit="1" customWidth="1"/>
    <col min="15854" max="15855" width="8.7265625" style="15"/>
    <col min="15856" max="15856" width="9.54296875" style="15" bestFit="1" customWidth="1"/>
    <col min="15857" max="15859" width="8.7265625" style="15"/>
    <col min="15860" max="15860" width="9.54296875" style="15" bestFit="1" customWidth="1"/>
    <col min="15861" max="15864" width="8.7265625" style="15"/>
    <col min="15865" max="15865" width="9.54296875" style="15" bestFit="1" customWidth="1"/>
    <col min="15866" max="15866" width="8.7265625" style="15"/>
    <col min="15867" max="15867" width="11.1796875" style="15" bestFit="1" customWidth="1"/>
    <col min="15868" max="15869" width="12.7265625" style="15" bestFit="1" customWidth="1"/>
    <col min="15870" max="15872" width="8.7265625" style="15"/>
    <col min="15873" max="15873" width="11.1796875" style="15" bestFit="1" customWidth="1"/>
    <col min="15874" max="15874" width="8.7265625" style="15"/>
    <col min="15875" max="15875" width="9" style="15" bestFit="1" customWidth="1"/>
    <col min="15876" max="15876" width="10.1796875" style="15" bestFit="1" customWidth="1"/>
    <col min="15877" max="15877" width="8.7265625" style="15"/>
    <col min="15878" max="15878" width="9.54296875" style="15" bestFit="1" customWidth="1"/>
    <col min="15879" max="15879" width="8.7265625" style="15"/>
    <col min="15880" max="15880" width="9.54296875" style="15" bestFit="1" customWidth="1"/>
    <col min="15881" max="16103" width="8.7265625" style="15"/>
    <col min="16104" max="16104" width="19.453125" style="15" bestFit="1" customWidth="1"/>
    <col min="16105" max="16105" width="4.1796875" style="15" bestFit="1" customWidth="1"/>
    <col min="16106" max="16106" width="4.26953125" style="15" bestFit="1" customWidth="1"/>
    <col min="16107" max="16107" width="9.54296875" style="15" bestFit="1" customWidth="1"/>
    <col min="16108" max="16108" width="8.7265625" style="15"/>
    <col min="16109" max="16109" width="9.54296875" style="15" bestFit="1" customWidth="1"/>
    <col min="16110" max="16111" width="8.7265625" style="15"/>
    <col min="16112" max="16112" width="9.54296875" style="15" bestFit="1" customWidth="1"/>
    <col min="16113" max="16115" width="8.7265625" style="15"/>
    <col min="16116" max="16116" width="9.54296875" style="15" bestFit="1" customWidth="1"/>
    <col min="16117" max="16120" width="8.7265625" style="15"/>
    <col min="16121" max="16121" width="9.54296875" style="15" bestFit="1" customWidth="1"/>
    <col min="16122" max="16122" width="8.7265625" style="15"/>
    <col min="16123" max="16123" width="11.1796875" style="15" bestFit="1" customWidth="1"/>
    <col min="16124" max="16125" width="12.7265625" style="15" bestFit="1" customWidth="1"/>
    <col min="16126" max="16128" width="8.7265625" style="15"/>
    <col min="16129" max="16129" width="11.1796875" style="15" bestFit="1" customWidth="1"/>
    <col min="16130" max="16130" width="8.7265625" style="15"/>
    <col min="16131" max="16131" width="9" style="15" bestFit="1" customWidth="1"/>
    <col min="16132" max="16132" width="10.1796875" style="15" bestFit="1" customWidth="1"/>
    <col min="16133" max="16133" width="8.7265625" style="15"/>
    <col min="16134" max="16134" width="9.54296875" style="15" bestFit="1" customWidth="1"/>
    <col min="16135" max="16135" width="8.7265625" style="15"/>
    <col min="16136" max="16136" width="9.54296875" style="15" bestFit="1" customWidth="1"/>
    <col min="16137" max="16384" width="8.7265625" style="15"/>
  </cols>
  <sheetData>
    <row r="1" spans="1:16" x14ac:dyDescent="0.25">
      <c r="E1" s="16" t="s">
        <v>1904</v>
      </c>
      <c r="F1" s="16" t="s">
        <v>1904</v>
      </c>
      <c r="G1" s="16" t="s">
        <v>1905</v>
      </c>
      <c r="H1" s="16" t="s">
        <v>1906</v>
      </c>
      <c r="I1" s="16" t="s">
        <v>1906</v>
      </c>
      <c r="J1" s="16" t="s">
        <v>1907</v>
      </c>
      <c r="K1" s="16" t="s">
        <v>1907</v>
      </c>
      <c r="L1" s="16" t="s">
        <v>1907</v>
      </c>
      <c r="M1" s="16" t="s">
        <v>1907</v>
      </c>
    </row>
    <row r="2" spans="1:16" ht="62.5" x14ac:dyDescent="0.25">
      <c r="B2" s="15" t="s">
        <v>1908</v>
      </c>
      <c r="C2" s="15" t="s">
        <v>1909</v>
      </c>
      <c r="D2" s="15" t="s">
        <v>1910</v>
      </c>
      <c r="E2" s="156" t="s">
        <v>1911</v>
      </c>
      <c r="F2" s="156" t="s">
        <v>1912</v>
      </c>
      <c r="G2" s="156" t="s">
        <v>1913</v>
      </c>
      <c r="H2" s="156" t="s">
        <v>199</v>
      </c>
      <c r="I2" s="156" t="s">
        <v>200</v>
      </c>
      <c r="J2" s="156" t="s">
        <v>201</v>
      </c>
      <c r="K2" s="156" t="s">
        <v>1914</v>
      </c>
      <c r="L2" s="156" t="s">
        <v>1915</v>
      </c>
      <c r="M2" s="156" t="s">
        <v>202</v>
      </c>
      <c r="O2" s="156"/>
      <c r="P2" s="156"/>
    </row>
    <row r="3" spans="1:16" x14ac:dyDescent="0.25">
      <c r="A3" s="17" t="s">
        <v>203</v>
      </c>
      <c r="B3" s="15" t="s">
        <v>204</v>
      </c>
      <c r="C3" s="15">
        <v>1</v>
      </c>
      <c r="D3" s="15">
        <v>1</v>
      </c>
      <c r="E3" s="157">
        <v>13887970</v>
      </c>
      <c r="F3" s="157">
        <v>0</v>
      </c>
      <c r="G3" s="19">
        <v>0.82</v>
      </c>
      <c r="H3" s="157">
        <v>30000</v>
      </c>
      <c r="I3" s="19">
        <v>0.77200000000000002</v>
      </c>
      <c r="J3" s="157">
        <v>12540</v>
      </c>
      <c r="K3" s="157">
        <v>0</v>
      </c>
      <c r="L3" s="157">
        <v>0</v>
      </c>
      <c r="M3" s="157">
        <v>0</v>
      </c>
      <c r="O3" s="157"/>
      <c r="P3" s="19"/>
    </row>
    <row r="4" spans="1:16" x14ac:dyDescent="0.25">
      <c r="A4" s="17" t="s">
        <v>205</v>
      </c>
      <c r="B4" s="15" t="s">
        <v>206</v>
      </c>
      <c r="C4" s="15">
        <v>1</v>
      </c>
      <c r="D4" s="15">
        <v>0</v>
      </c>
      <c r="E4" s="157">
        <v>1649164</v>
      </c>
      <c r="F4" s="157">
        <v>0</v>
      </c>
      <c r="G4" s="19">
        <v>0.63300000000000001</v>
      </c>
      <c r="H4" s="157">
        <v>3828</v>
      </c>
      <c r="I4" s="19">
        <v>0.69199999999999995</v>
      </c>
      <c r="J4" s="157">
        <v>0</v>
      </c>
      <c r="K4" s="157">
        <v>0</v>
      </c>
      <c r="L4" s="157">
        <v>0</v>
      </c>
      <c r="M4" s="157">
        <v>11418</v>
      </c>
      <c r="O4" s="157"/>
      <c r="P4" s="19"/>
    </row>
    <row r="5" spans="1:16" x14ac:dyDescent="0.25">
      <c r="A5" s="17" t="s">
        <v>207</v>
      </c>
      <c r="B5" s="15" t="s">
        <v>208</v>
      </c>
      <c r="C5" s="15">
        <v>1</v>
      </c>
      <c r="D5" s="15">
        <v>0</v>
      </c>
      <c r="E5" s="157">
        <v>3367428</v>
      </c>
      <c r="F5" s="157">
        <v>0</v>
      </c>
      <c r="G5" s="19">
        <v>0.66500000000000004</v>
      </c>
      <c r="H5" s="157">
        <v>5409</v>
      </c>
      <c r="I5" s="19">
        <v>0.61799999999999999</v>
      </c>
      <c r="J5" s="157">
        <v>0</v>
      </c>
      <c r="K5" s="157">
        <v>0</v>
      </c>
      <c r="L5" s="157">
        <v>0</v>
      </c>
      <c r="M5" s="157">
        <v>0</v>
      </c>
      <c r="O5" s="157"/>
      <c r="P5" s="19"/>
    </row>
    <row r="6" spans="1:16" x14ac:dyDescent="0.25">
      <c r="A6" s="17" t="s">
        <v>209</v>
      </c>
      <c r="B6" s="15" t="s">
        <v>210</v>
      </c>
      <c r="C6" s="15">
        <v>1</v>
      </c>
      <c r="D6" s="15">
        <v>0</v>
      </c>
      <c r="E6" s="157">
        <v>1496838</v>
      </c>
      <c r="F6" s="157">
        <v>0</v>
      </c>
      <c r="G6" s="19">
        <v>0.66700000000000004</v>
      </c>
      <c r="H6" s="157">
        <v>0</v>
      </c>
      <c r="I6" s="19">
        <v>0.61399999999999999</v>
      </c>
      <c r="J6" s="157">
        <v>24990</v>
      </c>
      <c r="K6" s="157">
        <v>0</v>
      </c>
      <c r="L6" s="157">
        <v>0</v>
      </c>
      <c r="M6" s="157">
        <v>0</v>
      </c>
      <c r="O6" s="157"/>
      <c r="P6" s="19"/>
    </row>
    <row r="7" spans="1:16" x14ac:dyDescent="0.25">
      <c r="A7" s="17" t="s">
        <v>211</v>
      </c>
      <c r="B7" s="15" t="s">
        <v>212</v>
      </c>
      <c r="C7" s="15">
        <v>1</v>
      </c>
      <c r="D7" s="15">
        <v>0</v>
      </c>
      <c r="E7" s="157">
        <v>761738</v>
      </c>
      <c r="F7" s="157">
        <v>0</v>
      </c>
      <c r="G7" s="19">
        <v>0.89400000000000002</v>
      </c>
      <c r="H7" s="157">
        <v>5000</v>
      </c>
      <c r="I7" s="19">
        <v>0.78500000000000003</v>
      </c>
      <c r="J7" s="157">
        <v>0</v>
      </c>
      <c r="K7" s="157">
        <v>0</v>
      </c>
      <c r="L7" s="157">
        <v>0</v>
      </c>
      <c r="M7" s="157">
        <v>0</v>
      </c>
      <c r="O7" s="157"/>
      <c r="P7" s="19"/>
    </row>
    <row r="8" spans="1:16" x14ac:dyDescent="0.25">
      <c r="A8" s="17" t="s">
        <v>213</v>
      </c>
      <c r="B8" s="15" t="s">
        <v>214</v>
      </c>
      <c r="C8" s="15">
        <v>1</v>
      </c>
      <c r="D8" s="15">
        <v>0</v>
      </c>
      <c r="E8" s="157">
        <v>1836890</v>
      </c>
      <c r="F8" s="157">
        <v>0</v>
      </c>
      <c r="G8" s="19">
        <v>0.63500000000000001</v>
      </c>
      <c r="H8" s="157">
        <v>0</v>
      </c>
      <c r="I8" s="19">
        <v>0.58399999999999996</v>
      </c>
      <c r="J8" s="157">
        <v>17100</v>
      </c>
      <c r="K8" s="157">
        <v>0</v>
      </c>
      <c r="L8" s="157">
        <v>0</v>
      </c>
      <c r="M8" s="157">
        <v>0</v>
      </c>
      <c r="O8" s="157"/>
      <c r="P8" s="19"/>
    </row>
    <row r="9" spans="1:16" x14ac:dyDescent="0.25">
      <c r="A9" s="17" t="s">
        <v>215</v>
      </c>
      <c r="B9" s="15" t="s">
        <v>216</v>
      </c>
      <c r="C9" s="15">
        <v>1</v>
      </c>
      <c r="D9" s="15">
        <v>0</v>
      </c>
      <c r="E9" s="157">
        <v>453988</v>
      </c>
      <c r="F9" s="157">
        <v>0</v>
      </c>
      <c r="G9" s="19">
        <v>0.59599999999999997</v>
      </c>
      <c r="H9" s="157">
        <v>0</v>
      </c>
      <c r="I9" s="19">
        <v>0.54100000000000004</v>
      </c>
      <c r="J9" s="157">
        <v>0</v>
      </c>
      <c r="K9" s="157">
        <v>0</v>
      </c>
      <c r="L9" s="157">
        <v>0</v>
      </c>
      <c r="M9" s="157">
        <v>0</v>
      </c>
      <c r="O9" s="157"/>
      <c r="P9" s="19"/>
    </row>
    <row r="10" spans="1:16" x14ac:dyDescent="0.25">
      <c r="A10" s="17" t="s">
        <v>217</v>
      </c>
      <c r="B10" s="15" t="s">
        <v>218</v>
      </c>
      <c r="C10" s="15">
        <v>1</v>
      </c>
      <c r="D10" s="15">
        <v>1</v>
      </c>
      <c r="E10" s="157">
        <v>5186536</v>
      </c>
      <c r="F10" s="157">
        <v>1259953</v>
      </c>
      <c r="G10" s="19">
        <v>0.624</v>
      </c>
      <c r="H10" s="157">
        <v>15000</v>
      </c>
      <c r="I10" s="19">
        <v>0.57199999999999995</v>
      </c>
      <c r="J10" s="157">
        <v>13658</v>
      </c>
      <c r="K10" s="157">
        <v>0</v>
      </c>
      <c r="L10" s="157">
        <v>0</v>
      </c>
      <c r="M10" s="157">
        <v>0</v>
      </c>
      <c r="O10" s="157"/>
      <c r="P10" s="19"/>
    </row>
    <row r="11" spans="1:16" x14ac:dyDescent="0.25">
      <c r="A11" s="17" t="s">
        <v>219</v>
      </c>
      <c r="B11" s="15" t="s">
        <v>220</v>
      </c>
      <c r="C11" s="15">
        <v>1</v>
      </c>
      <c r="D11" s="15">
        <v>0</v>
      </c>
      <c r="E11" s="157">
        <v>73287</v>
      </c>
      <c r="F11" s="157">
        <v>0</v>
      </c>
      <c r="G11" s="19">
        <v>0.65100000000000002</v>
      </c>
      <c r="H11" s="157">
        <v>0</v>
      </c>
      <c r="I11" s="19">
        <v>0.61</v>
      </c>
      <c r="J11" s="157">
        <v>12600</v>
      </c>
      <c r="K11" s="157">
        <v>0</v>
      </c>
      <c r="L11" s="157">
        <v>0</v>
      </c>
      <c r="M11" s="157">
        <v>0</v>
      </c>
      <c r="O11" s="157"/>
      <c r="P11" s="19"/>
    </row>
    <row r="12" spans="1:16" x14ac:dyDescent="0.25">
      <c r="A12" s="17" t="s">
        <v>221</v>
      </c>
      <c r="B12" s="15" t="s">
        <v>222</v>
      </c>
      <c r="C12" s="15">
        <v>1</v>
      </c>
      <c r="D12" s="15">
        <v>0</v>
      </c>
      <c r="E12" s="157">
        <v>3490131</v>
      </c>
      <c r="F12" s="157">
        <v>0</v>
      </c>
      <c r="G12" s="19">
        <v>0.65300000000000002</v>
      </c>
      <c r="H12" s="157">
        <v>0</v>
      </c>
      <c r="I12" s="19">
        <v>0.60399999999999998</v>
      </c>
      <c r="J12" s="157">
        <v>0</v>
      </c>
      <c r="K12" s="157">
        <v>0</v>
      </c>
      <c r="L12" s="157">
        <v>0</v>
      </c>
      <c r="M12" s="157">
        <v>0</v>
      </c>
      <c r="O12" s="157"/>
      <c r="P12" s="19"/>
    </row>
    <row r="13" spans="1:16" x14ac:dyDescent="0.25">
      <c r="A13" s="17" t="s">
        <v>223</v>
      </c>
      <c r="B13" s="15" t="s">
        <v>224</v>
      </c>
      <c r="C13" s="15">
        <v>1</v>
      </c>
      <c r="D13" s="15">
        <v>0</v>
      </c>
      <c r="E13" s="157">
        <v>637244</v>
      </c>
      <c r="F13" s="157">
        <v>0</v>
      </c>
      <c r="G13" s="19">
        <v>0.63100000000000001</v>
      </c>
      <c r="H13" s="157">
        <v>0</v>
      </c>
      <c r="I13" s="19">
        <v>0.57999999999999996</v>
      </c>
      <c r="J13" s="157">
        <v>23800</v>
      </c>
      <c r="K13" s="157">
        <v>0</v>
      </c>
      <c r="L13" s="157">
        <v>0</v>
      </c>
      <c r="M13" s="157">
        <v>0</v>
      </c>
      <c r="O13" s="157"/>
      <c r="P13" s="19"/>
    </row>
    <row r="14" spans="1:16" x14ac:dyDescent="0.25">
      <c r="A14" s="17" t="s">
        <v>225</v>
      </c>
      <c r="B14" s="15" t="s">
        <v>226</v>
      </c>
      <c r="C14" s="15">
        <v>1</v>
      </c>
      <c r="D14" s="15">
        <v>0</v>
      </c>
      <c r="E14" s="157">
        <v>1425597</v>
      </c>
      <c r="F14" s="157">
        <v>0</v>
      </c>
      <c r="G14" s="19">
        <v>0.9</v>
      </c>
      <c r="H14" s="157">
        <v>0</v>
      </c>
      <c r="I14" s="19">
        <v>0.876</v>
      </c>
      <c r="J14" s="157">
        <v>11886</v>
      </c>
      <c r="K14" s="157">
        <v>0</v>
      </c>
      <c r="L14" s="157">
        <v>0</v>
      </c>
      <c r="M14" s="157">
        <v>0</v>
      </c>
      <c r="O14" s="157"/>
      <c r="P14" s="19"/>
    </row>
    <row r="15" spans="1:16" x14ac:dyDescent="0.25">
      <c r="A15" s="17" t="s">
        <v>227</v>
      </c>
      <c r="B15" s="15" t="s">
        <v>228</v>
      </c>
      <c r="C15" s="15">
        <v>1</v>
      </c>
      <c r="D15" s="15">
        <v>0</v>
      </c>
      <c r="E15" s="157">
        <v>886777</v>
      </c>
      <c r="F15" s="157">
        <v>0</v>
      </c>
      <c r="G15" s="19">
        <v>0.9</v>
      </c>
      <c r="H15" s="157">
        <v>1800</v>
      </c>
      <c r="I15" s="19">
        <v>0.76800000000000002</v>
      </c>
      <c r="J15" s="157">
        <v>0</v>
      </c>
      <c r="K15" s="157">
        <v>0</v>
      </c>
      <c r="L15" s="157">
        <v>0</v>
      </c>
      <c r="M15" s="157">
        <v>0</v>
      </c>
      <c r="O15" s="157"/>
      <c r="P15" s="19"/>
    </row>
    <row r="16" spans="1:16" x14ac:dyDescent="0.25">
      <c r="A16" s="17" t="s">
        <v>229</v>
      </c>
      <c r="B16" s="15" t="s">
        <v>230</v>
      </c>
      <c r="C16" s="15">
        <v>1</v>
      </c>
      <c r="D16" s="15">
        <v>0</v>
      </c>
      <c r="E16" s="157">
        <v>548273</v>
      </c>
      <c r="F16" s="157">
        <v>0</v>
      </c>
      <c r="G16" s="19">
        <v>0.9</v>
      </c>
      <c r="H16" s="157">
        <v>144</v>
      </c>
      <c r="I16" s="19">
        <v>0.80600000000000005</v>
      </c>
      <c r="J16" s="157">
        <v>0</v>
      </c>
      <c r="K16" s="157">
        <v>0</v>
      </c>
      <c r="L16" s="157">
        <v>0</v>
      </c>
      <c r="M16" s="157">
        <v>0</v>
      </c>
      <c r="O16" s="157"/>
      <c r="P16" s="19"/>
    </row>
    <row r="17" spans="1:16" x14ac:dyDescent="0.25">
      <c r="A17" s="17" t="s">
        <v>231</v>
      </c>
      <c r="B17" s="15" t="s">
        <v>232</v>
      </c>
      <c r="C17" s="15">
        <v>1</v>
      </c>
      <c r="D17" s="15">
        <v>0</v>
      </c>
      <c r="E17" s="157">
        <v>3292317</v>
      </c>
      <c r="F17" s="157">
        <v>1</v>
      </c>
      <c r="G17" s="19">
        <v>0.9</v>
      </c>
      <c r="H17" s="157">
        <v>0</v>
      </c>
      <c r="I17" s="19">
        <v>0.81899999999999995</v>
      </c>
      <c r="J17" s="157">
        <v>855</v>
      </c>
      <c r="K17" s="157">
        <v>0</v>
      </c>
      <c r="L17" s="157">
        <v>0</v>
      </c>
      <c r="M17" s="157">
        <v>0</v>
      </c>
      <c r="O17" s="157"/>
      <c r="P17" s="19"/>
    </row>
    <row r="18" spans="1:16" x14ac:dyDescent="0.25">
      <c r="A18" s="17" t="s">
        <v>233</v>
      </c>
      <c r="B18" s="15" t="s">
        <v>234</v>
      </c>
      <c r="C18" s="15">
        <v>1</v>
      </c>
      <c r="D18" s="15">
        <v>0</v>
      </c>
      <c r="E18" s="157">
        <v>930607</v>
      </c>
      <c r="F18" s="157">
        <v>0</v>
      </c>
      <c r="G18" s="19">
        <v>0.9</v>
      </c>
      <c r="H18" s="157">
        <v>0</v>
      </c>
      <c r="I18" s="19">
        <v>0.86299999999999999</v>
      </c>
      <c r="J18" s="157">
        <v>0</v>
      </c>
      <c r="K18" s="157">
        <v>0</v>
      </c>
      <c r="L18" s="157">
        <v>0</v>
      </c>
      <c r="M18" s="157">
        <v>34260</v>
      </c>
      <c r="O18" s="157"/>
      <c r="P18" s="19"/>
    </row>
    <row r="19" spans="1:16" x14ac:dyDescent="0.25">
      <c r="A19" s="17" t="s">
        <v>235</v>
      </c>
      <c r="B19" s="15" t="s">
        <v>236</v>
      </c>
      <c r="C19" s="15">
        <v>1</v>
      </c>
      <c r="D19" s="15">
        <v>0</v>
      </c>
      <c r="E19" s="157">
        <v>787511</v>
      </c>
      <c r="F19" s="157">
        <v>0</v>
      </c>
      <c r="G19" s="19">
        <v>0.9</v>
      </c>
      <c r="H19" s="157">
        <v>0</v>
      </c>
      <c r="I19" s="19">
        <v>0.77300000000000002</v>
      </c>
      <c r="J19" s="157">
        <v>0</v>
      </c>
      <c r="K19" s="157">
        <v>0</v>
      </c>
      <c r="L19" s="157">
        <v>0</v>
      </c>
      <c r="M19" s="157">
        <v>0</v>
      </c>
      <c r="O19" s="157"/>
      <c r="P19" s="19"/>
    </row>
    <row r="20" spans="1:16" x14ac:dyDescent="0.25">
      <c r="A20" s="17" t="s">
        <v>237</v>
      </c>
      <c r="B20" s="15" t="s">
        <v>238</v>
      </c>
      <c r="C20" s="15">
        <v>1</v>
      </c>
      <c r="D20" s="15">
        <v>0</v>
      </c>
      <c r="E20" s="157">
        <v>399794</v>
      </c>
      <c r="F20" s="157">
        <v>0</v>
      </c>
      <c r="G20" s="19">
        <v>0.9</v>
      </c>
      <c r="H20" s="157">
        <v>0</v>
      </c>
      <c r="I20" s="19">
        <v>0.88200000000000001</v>
      </c>
      <c r="J20" s="157">
        <v>0</v>
      </c>
      <c r="K20" s="157">
        <v>0</v>
      </c>
      <c r="L20" s="157">
        <v>0</v>
      </c>
      <c r="M20" s="157">
        <v>0</v>
      </c>
      <c r="O20" s="157"/>
      <c r="P20" s="19"/>
    </row>
    <row r="21" spans="1:16" x14ac:dyDescent="0.25">
      <c r="A21" s="17" t="s">
        <v>239</v>
      </c>
      <c r="B21" s="15" t="s">
        <v>240</v>
      </c>
      <c r="C21" s="15">
        <v>0</v>
      </c>
      <c r="D21" s="15">
        <v>0</v>
      </c>
      <c r="E21" s="157" t="s">
        <v>1916</v>
      </c>
      <c r="F21" s="157" t="s">
        <v>1916</v>
      </c>
      <c r="G21" s="157" t="s">
        <v>1916</v>
      </c>
      <c r="H21" s="157" t="s">
        <v>1916</v>
      </c>
      <c r="I21" s="157" t="s">
        <v>1916</v>
      </c>
      <c r="J21" s="157" t="s">
        <v>1916</v>
      </c>
      <c r="K21" s="157" t="s">
        <v>1916</v>
      </c>
      <c r="L21" s="157" t="s">
        <v>1916</v>
      </c>
      <c r="M21" s="157" t="s">
        <v>1916</v>
      </c>
      <c r="O21" s="157"/>
      <c r="P21" s="19"/>
    </row>
    <row r="22" spans="1:16" x14ac:dyDescent="0.25">
      <c r="A22" s="17" t="s">
        <v>241</v>
      </c>
      <c r="B22" s="15" t="s">
        <v>242</v>
      </c>
      <c r="C22" s="15">
        <v>1</v>
      </c>
      <c r="D22" s="15">
        <v>0</v>
      </c>
      <c r="E22" s="157">
        <v>495781</v>
      </c>
      <c r="F22" s="157">
        <v>0</v>
      </c>
      <c r="G22" s="19">
        <v>0.871</v>
      </c>
      <c r="H22" s="157">
        <v>0</v>
      </c>
      <c r="I22" s="19">
        <v>0.79100000000000004</v>
      </c>
      <c r="J22" s="157">
        <v>0</v>
      </c>
      <c r="K22" s="157">
        <v>0</v>
      </c>
      <c r="L22" s="157">
        <v>0</v>
      </c>
      <c r="M22" s="157">
        <v>21675</v>
      </c>
      <c r="O22" s="157"/>
      <c r="P22" s="19"/>
    </row>
    <row r="23" spans="1:16" x14ac:dyDescent="0.25">
      <c r="A23" s="17" t="s">
        <v>243</v>
      </c>
      <c r="B23" s="15" t="s">
        <v>244</v>
      </c>
      <c r="C23" s="15">
        <v>1</v>
      </c>
      <c r="D23" s="15">
        <v>0</v>
      </c>
      <c r="E23" s="157">
        <v>1696170</v>
      </c>
      <c r="F23" s="157">
        <v>0</v>
      </c>
      <c r="G23" s="19">
        <v>0.89400000000000002</v>
      </c>
      <c r="H23" s="157">
        <v>0</v>
      </c>
      <c r="I23" s="19">
        <v>0.751</v>
      </c>
      <c r="J23" s="157">
        <v>23700</v>
      </c>
      <c r="K23" s="157">
        <v>0</v>
      </c>
      <c r="L23" s="157">
        <v>0</v>
      </c>
      <c r="M23" s="157">
        <v>11265</v>
      </c>
      <c r="O23" s="157"/>
      <c r="P23" s="19"/>
    </row>
    <row r="24" spans="1:16" x14ac:dyDescent="0.25">
      <c r="A24" s="17" t="s">
        <v>245</v>
      </c>
      <c r="B24" s="15" t="s">
        <v>246</v>
      </c>
      <c r="C24" s="15">
        <v>1</v>
      </c>
      <c r="D24" s="15">
        <v>0</v>
      </c>
      <c r="E24" s="157">
        <v>704251</v>
      </c>
      <c r="F24" s="157">
        <v>0</v>
      </c>
      <c r="G24" s="19">
        <v>0.9</v>
      </c>
      <c r="H24" s="157">
        <v>0</v>
      </c>
      <c r="I24" s="19">
        <v>0.87</v>
      </c>
      <c r="J24" s="157">
        <v>0</v>
      </c>
      <c r="K24" s="157">
        <v>0</v>
      </c>
      <c r="L24" s="157">
        <v>0</v>
      </c>
      <c r="M24" s="157">
        <v>0</v>
      </c>
      <c r="O24" s="157"/>
      <c r="P24" s="19"/>
    </row>
    <row r="25" spans="1:16" x14ac:dyDescent="0.25">
      <c r="A25" s="17" t="s">
        <v>247</v>
      </c>
      <c r="B25" s="15" t="s">
        <v>248</v>
      </c>
      <c r="C25" s="15">
        <v>1</v>
      </c>
      <c r="D25" s="15">
        <v>0</v>
      </c>
      <c r="E25" s="157">
        <v>1891616</v>
      </c>
      <c r="F25" s="157">
        <v>0</v>
      </c>
      <c r="G25" s="19">
        <v>0.9</v>
      </c>
      <c r="H25" s="157">
        <v>0</v>
      </c>
      <c r="I25" s="19">
        <v>0.85499999999999998</v>
      </c>
      <c r="J25" s="157">
        <v>0</v>
      </c>
      <c r="K25" s="157">
        <v>0</v>
      </c>
      <c r="L25" s="157">
        <v>0</v>
      </c>
      <c r="M25" s="157">
        <v>0</v>
      </c>
      <c r="O25" s="157"/>
      <c r="P25" s="19"/>
    </row>
    <row r="26" spans="1:16" x14ac:dyDescent="0.25">
      <c r="A26" s="17" t="s">
        <v>249</v>
      </c>
      <c r="B26" s="15" t="s">
        <v>250</v>
      </c>
      <c r="C26" s="15">
        <v>0</v>
      </c>
      <c r="D26" s="15">
        <v>0</v>
      </c>
      <c r="E26" s="157" t="s">
        <v>1916</v>
      </c>
      <c r="F26" s="157" t="s">
        <v>1916</v>
      </c>
      <c r="G26" s="157" t="s">
        <v>1916</v>
      </c>
      <c r="H26" s="157" t="s">
        <v>1916</v>
      </c>
      <c r="I26" s="157" t="s">
        <v>1916</v>
      </c>
      <c r="J26" s="157" t="s">
        <v>1916</v>
      </c>
      <c r="K26" s="157" t="s">
        <v>1916</v>
      </c>
      <c r="L26" s="157" t="s">
        <v>1916</v>
      </c>
      <c r="M26" s="157" t="s">
        <v>1916</v>
      </c>
      <c r="O26" s="157"/>
      <c r="P26" s="19"/>
    </row>
    <row r="27" spans="1:16" x14ac:dyDescent="0.25">
      <c r="A27" s="17" t="s">
        <v>251</v>
      </c>
      <c r="B27" s="15" t="s">
        <v>252</v>
      </c>
      <c r="C27" s="15">
        <v>1</v>
      </c>
      <c r="D27" s="15">
        <v>0</v>
      </c>
      <c r="E27" s="157">
        <v>2064333</v>
      </c>
      <c r="F27" s="157">
        <v>0</v>
      </c>
      <c r="G27" s="19">
        <v>0.87</v>
      </c>
      <c r="H27" s="157">
        <v>0</v>
      </c>
      <c r="I27" s="19">
        <v>0.79800000000000004</v>
      </c>
      <c r="J27" s="157">
        <v>31430</v>
      </c>
      <c r="K27" s="157">
        <v>0</v>
      </c>
      <c r="L27" s="157">
        <v>0</v>
      </c>
      <c r="M27" s="157">
        <v>0</v>
      </c>
      <c r="O27" s="157"/>
      <c r="P27" s="19"/>
    </row>
    <row r="28" spans="1:16" x14ac:dyDescent="0.25">
      <c r="A28" s="17" t="s">
        <v>253</v>
      </c>
      <c r="B28" s="15" t="s">
        <v>254</v>
      </c>
      <c r="C28" s="15">
        <v>1</v>
      </c>
      <c r="D28" s="15">
        <v>0</v>
      </c>
      <c r="E28" s="157">
        <v>7237335</v>
      </c>
      <c r="F28" s="157">
        <v>0</v>
      </c>
      <c r="G28" s="19">
        <v>0.9</v>
      </c>
      <c r="H28" s="157">
        <v>22425</v>
      </c>
      <c r="I28" s="19">
        <v>0.85499999999999998</v>
      </c>
      <c r="J28" s="157">
        <v>0</v>
      </c>
      <c r="K28" s="157">
        <v>0</v>
      </c>
      <c r="L28" s="157">
        <v>0</v>
      </c>
      <c r="M28" s="157">
        <v>0</v>
      </c>
      <c r="O28" s="157"/>
      <c r="P28" s="19"/>
    </row>
    <row r="29" spans="1:16" x14ac:dyDescent="0.25">
      <c r="A29" s="17" t="s">
        <v>255</v>
      </c>
      <c r="B29" s="15" t="s">
        <v>256</v>
      </c>
      <c r="C29" s="15">
        <v>1</v>
      </c>
      <c r="D29" s="15">
        <v>0</v>
      </c>
      <c r="E29" s="157">
        <v>2123676</v>
      </c>
      <c r="F29" s="157">
        <v>0</v>
      </c>
      <c r="G29" s="19">
        <v>0.9</v>
      </c>
      <c r="H29" s="157">
        <v>0</v>
      </c>
      <c r="I29" s="19">
        <v>0.81200000000000006</v>
      </c>
      <c r="J29" s="157">
        <v>0</v>
      </c>
      <c r="K29" s="157">
        <v>0</v>
      </c>
      <c r="L29" s="157">
        <v>0</v>
      </c>
      <c r="M29" s="157">
        <v>23594</v>
      </c>
      <c r="O29" s="157"/>
      <c r="P29" s="19"/>
    </row>
    <row r="30" spans="1:16" x14ac:dyDescent="0.25">
      <c r="A30" s="17" t="s">
        <v>257</v>
      </c>
      <c r="B30" s="15" t="s">
        <v>258</v>
      </c>
      <c r="C30" s="15">
        <v>1</v>
      </c>
      <c r="D30" s="15">
        <v>0</v>
      </c>
      <c r="E30" s="157">
        <v>3361730</v>
      </c>
      <c r="F30" s="157">
        <v>0</v>
      </c>
      <c r="G30" s="19">
        <v>0.876</v>
      </c>
      <c r="H30" s="157">
        <v>0</v>
      </c>
      <c r="I30" s="19">
        <v>0.78500000000000003</v>
      </c>
      <c r="J30" s="157">
        <v>0</v>
      </c>
      <c r="K30" s="157">
        <v>0</v>
      </c>
      <c r="L30" s="157">
        <v>0</v>
      </c>
      <c r="M30" s="157">
        <v>30008</v>
      </c>
      <c r="O30" s="157"/>
      <c r="P30" s="19"/>
    </row>
    <row r="31" spans="1:16" x14ac:dyDescent="0.25">
      <c r="A31" s="17" t="s">
        <v>259</v>
      </c>
      <c r="B31" s="15" t="s">
        <v>260</v>
      </c>
      <c r="C31" s="15">
        <v>1</v>
      </c>
      <c r="D31" s="15">
        <v>0</v>
      </c>
      <c r="E31" s="157">
        <v>2010313</v>
      </c>
      <c r="F31" s="157">
        <v>0</v>
      </c>
      <c r="G31" s="19">
        <v>0.9</v>
      </c>
      <c r="H31" s="157">
        <v>0</v>
      </c>
      <c r="I31" s="19">
        <v>0.78400000000000003</v>
      </c>
      <c r="J31" s="157">
        <v>0</v>
      </c>
      <c r="K31" s="157">
        <v>0</v>
      </c>
      <c r="L31" s="157">
        <v>0</v>
      </c>
      <c r="M31" s="157">
        <v>0</v>
      </c>
      <c r="O31" s="157"/>
      <c r="P31" s="19"/>
    </row>
    <row r="32" spans="1:16" x14ac:dyDescent="0.25">
      <c r="A32" s="17" t="s">
        <v>261</v>
      </c>
      <c r="B32" s="15" t="s">
        <v>262</v>
      </c>
      <c r="C32" s="15">
        <v>1</v>
      </c>
      <c r="D32" s="15">
        <v>0</v>
      </c>
      <c r="E32" s="157">
        <v>3233737</v>
      </c>
      <c r="F32" s="157">
        <v>0</v>
      </c>
      <c r="G32" s="19">
        <v>0.9</v>
      </c>
      <c r="H32" s="157">
        <v>0</v>
      </c>
      <c r="I32" s="19">
        <v>0.83499999999999996</v>
      </c>
      <c r="J32" s="157">
        <v>0</v>
      </c>
      <c r="K32" s="157">
        <v>0</v>
      </c>
      <c r="L32" s="157">
        <v>0</v>
      </c>
      <c r="M32" s="157">
        <v>0</v>
      </c>
      <c r="O32" s="157"/>
      <c r="P32" s="19"/>
    </row>
    <row r="33" spans="1:16" x14ac:dyDescent="0.25">
      <c r="A33" s="17" t="s">
        <v>263</v>
      </c>
      <c r="B33" s="15" t="s">
        <v>264</v>
      </c>
      <c r="C33" s="15">
        <v>1</v>
      </c>
      <c r="D33" s="15">
        <v>0</v>
      </c>
      <c r="E33" s="157">
        <v>1172272</v>
      </c>
      <c r="F33" s="157">
        <v>0</v>
      </c>
      <c r="G33" s="19">
        <v>0.64400000000000002</v>
      </c>
      <c r="H33" s="157">
        <v>1365</v>
      </c>
      <c r="I33" s="19">
        <v>0.53</v>
      </c>
      <c r="J33" s="157">
        <v>0</v>
      </c>
      <c r="K33" s="157">
        <v>0</v>
      </c>
      <c r="L33" s="157">
        <v>0</v>
      </c>
      <c r="M33" s="157">
        <v>0</v>
      </c>
      <c r="O33" s="157"/>
      <c r="P33" s="19"/>
    </row>
    <row r="34" spans="1:16" x14ac:dyDescent="0.25">
      <c r="A34" s="17" t="s">
        <v>265</v>
      </c>
      <c r="B34" s="15" t="s">
        <v>266</v>
      </c>
      <c r="C34" s="15">
        <v>1</v>
      </c>
      <c r="D34" s="15">
        <v>0</v>
      </c>
      <c r="E34" s="157">
        <v>3921798</v>
      </c>
      <c r="F34" s="157">
        <v>0</v>
      </c>
      <c r="G34" s="19">
        <v>0.9</v>
      </c>
      <c r="H34" s="157">
        <v>250</v>
      </c>
      <c r="I34" s="19">
        <v>0.88200000000000001</v>
      </c>
      <c r="J34" s="157">
        <v>5937</v>
      </c>
      <c r="K34" s="157">
        <v>0</v>
      </c>
      <c r="L34" s="157">
        <v>0</v>
      </c>
      <c r="M34" s="157">
        <v>14414</v>
      </c>
      <c r="O34" s="157"/>
      <c r="P34" s="19"/>
    </row>
    <row r="35" spans="1:16" x14ac:dyDescent="0.25">
      <c r="A35" s="17" t="s">
        <v>267</v>
      </c>
      <c r="B35" s="15" t="s">
        <v>268</v>
      </c>
      <c r="C35" s="15">
        <v>1</v>
      </c>
      <c r="D35" s="15">
        <v>0</v>
      </c>
      <c r="E35" s="157">
        <v>4049461</v>
      </c>
      <c r="F35" s="157">
        <v>0</v>
      </c>
      <c r="G35" s="19">
        <v>0.83099999999999996</v>
      </c>
      <c r="H35" s="157">
        <v>0</v>
      </c>
      <c r="I35" s="19">
        <v>0.77800000000000002</v>
      </c>
      <c r="J35" s="157">
        <v>0</v>
      </c>
      <c r="K35" s="157">
        <v>0</v>
      </c>
      <c r="L35" s="157">
        <v>0</v>
      </c>
      <c r="M35" s="157">
        <v>0</v>
      </c>
      <c r="O35" s="157"/>
      <c r="P35" s="19"/>
    </row>
    <row r="36" spans="1:16" x14ac:dyDescent="0.25">
      <c r="A36" s="17" t="s">
        <v>269</v>
      </c>
      <c r="B36" s="15" t="s">
        <v>270</v>
      </c>
      <c r="C36" s="15">
        <v>1</v>
      </c>
      <c r="D36" s="15">
        <v>0</v>
      </c>
      <c r="E36" s="157">
        <v>6075625</v>
      </c>
      <c r="F36" s="157">
        <v>0</v>
      </c>
      <c r="G36" s="19">
        <v>0.9</v>
      </c>
      <c r="H36" s="157">
        <v>0</v>
      </c>
      <c r="I36" s="19">
        <v>0.82599999999999996</v>
      </c>
      <c r="J36" s="157">
        <v>0</v>
      </c>
      <c r="K36" s="157">
        <v>0</v>
      </c>
      <c r="L36" s="157">
        <v>0</v>
      </c>
      <c r="M36" s="157">
        <v>0</v>
      </c>
      <c r="O36" s="157"/>
      <c r="P36" s="19"/>
    </row>
    <row r="37" spans="1:16" x14ac:dyDescent="0.25">
      <c r="A37" s="17" t="s">
        <v>271</v>
      </c>
      <c r="B37" s="15" t="s">
        <v>272</v>
      </c>
      <c r="C37" s="15">
        <v>1</v>
      </c>
      <c r="D37" s="15">
        <v>0</v>
      </c>
      <c r="E37" s="157">
        <v>2551537</v>
      </c>
      <c r="F37" s="157">
        <v>0</v>
      </c>
      <c r="G37" s="19">
        <v>0.745</v>
      </c>
      <c r="H37" s="157">
        <v>515</v>
      </c>
      <c r="I37" s="19">
        <v>0.70599999999999996</v>
      </c>
      <c r="J37" s="157">
        <v>10430</v>
      </c>
      <c r="K37" s="157">
        <v>0</v>
      </c>
      <c r="L37" s="157">
        <v>0</v>
      </c>
      <c r="M37" s="157">
        <v>80589</v>
      </c>
      <c r="O37" s="157"/>
      <c r="P37" s="19"/>
    </row>
    <row r="38" spans="1:16" x14ac:dyDescent="0.25">
      <c r="A38" s="17" t="s">
        <v>273</v>
      </c>
      <c r="B38" s="15" t="s">
        <v>274</v>
      </c>
      <c r="C38" s="15">
        <v>1</v>
      </c>
      <c r="D38" s="15">
        <v>0</v>
      </c>
      <c r="E38" s="157">
        <v>3468196</v>
      </c>
      <c r="F38" s="157">
        <v>0</v>
      </c>
      <c r="G38" s="19">
        <v>0.9</v>
      </c>
      <c r="H38" s="157">
        <v>0</v>
      </c>
      <c r="I38" s="19">
        <v>0.74299999999999999</v>
      </c>
      <c r="J38" s="157">
        <v>0</v>
      </c>
      <c r="K38" s="157">
        <v>0</v>
      </c>
      <c r="L38" s="157">
        <v>0</v>
      </c>
      <c r="M38" s="157">
        <v>0</v>
      </c>
      <c r="O38" s="157"/>
      <c r="P38" s="19"/>
    </row>
    <row r="39" spans="1:16" x14ac:dyDescent="0.25">
      <c r="A39" s="17" t="s">
        <v>275</v>
      </c>
      <c r="B39" s="15" t="s">
        <v>276</v>
      </c>
      <c r="C39" s="15">
        <v>1</v>
      </c>
      <c r="D39" s="15">
        <v>0</v>
      </c>
      <c r="E39" s="157">
        <v>404144</v>
      </c>
      <c r="F39" s="157">
        <v>0</v>
      </c>
      <c r="G39" s="19">
        <v>0.70799999999999996</v>
      </c>
      <c r="H39" s="157">
        <v>0</v>
      </c>
      <c r="I39" s="19">
        <v>0.75</v>
      </c>
      <c r="J39" s="157">
        <v>0</v>
      </c>
      <c r="K39" s="157">
        <v>0</v>
      </c>
      <c r="L39" s="157">
        <v>0</v>
      </c>
      <c r="M39" s="157">
        <v>0</v>
      </c>
      <c r="O39" s="157"/>
      <c r="P39" s="19"/>
    </row>
    <row r="40" spans="1:16" x14ac:dyDescent="0.25">
      <c r="A40" s="17" t="s">
        <v>277</v>
      </c>
      <c r="B40" s="15" t="s">
        <v>278</v>
      </c>
      <c r="C40" s="15">
        <v>1</v>
      </c>
      <c r="D40" s="15">
        <v>0</v>
      </c>
      <c r="E40" s="157">
        <v>2796134</v>
      </c>
      <c r="F40" s="157">
        <v>54428</v>
      </c>
      <c r="G40" s="19">
        <v>0.9</v>
      </c>
      <c r="H40" s="157">
        <v>6900</v>
      </c>
      <c r="I40" s="19">
        <v>0.78300000000000003</v>
      </c>
      <c r="J40" s="157">
        <v>0</v>
      </c>
      <c r="K40" s="157">
        <v>0</v>
      </c>
      <c r="L40" s="157">
        <v>0</v>
      </c>
      <c r="M40" s="157">
        <v>0</v>
      </c>
      <c r="O40" s="157"/>
      <c r="P40" s="19"/>
    </row>
    <row r="41" spans="1:16" x14ac:dyDescent="0.25">
      <c r="A41" s="17" t="s">
        <v>279</v>
      </c>
      <c r="B41" s="15" t="s">
        <v>280</v>
      </c>
      <c r="C41" s="15">
        <v>1</v>
      </c>
      <c r="D41" s="15">
        <v>0</v>
      </c>
      <c r="E41" s="157">
        <v>970486</v>
      </c>
      <c r="F41" s="157">
        <v>0</v>
      </c>
      <c r="G41" s="19">
        <v>0.316</v>
      </c>
      <c r="H41" s="157">
        <v>0</v>
      </c>
      <c r="I41" s="19">
        <v>0.55100000000000005</v>
      </c>
      <c r="J41" s="157">
        <v>0</v>
      </c>
      <c r="K41" s="157">
        <v>0</v>
      </c>
      <c r="L41" s="157">
        <v>0</v>
      </c>
      <c r="M41" s="157">
        <v>0</v>
      </c>
      <c r="O41" s="157"/>
      <c r="P41" s="19"/>
    </row>
    <row r="42" spans="1:16" x14ac:dyDescent="0.25">
      <c r="A42" s="17" t="s">
        <v>281</v>
      </c>
      <c r="B42" s="15" t="s">
        <v>282</v>
      </c>
      <c r="C42" s="15">
        <v>1</v>
      </c>
      <c r="D42" s="15">
        <v>0</v>
      </c>
      <c r="E42" s="157">
        <v>1566657</v>
      </c>
      <c r="F42" s="157">
        <v>0</v>
      </c>
      <c r="G42" s="19">
        <v>0.9</v>
      </c>
      <c r="H42" s="157">
        <v>0</v>
      </c>
      <c r="I42" s="19">
        <v>0.82</v>
      </c>
      <c r="J42" s="157">
        <v>0</v>
      </c>
      <c r="K42" s="157">
        <v>0</v>
      </c>
      <c r="L42" s="157">
        <v>0</v>
      </c>
      <c r="M42" s="157">
        <v>0</v>
      </c>
      <c r="O42" s="157"/>
      <c r="P42" s="19"/>
    </row>
    <row r="43" spans="1:16" x14ac:dyDescent="0.25">
      <c r="A43" s="17" t="s">
        <v>283</v>
      </c>
      <c r="B43" s="15" t="s">
        <v>284</v>
      </c>
      <c r="C43" s="15">
        <v>1</v>
      </c>
      <c r="D43" s="15">
        <v>0</v>
      </c>
      <c r="E43" s="157">
        <v>677042</v>
      </c>
      <c r="F43" s="157">
        <v>0</v>
      </c>
      <c r="G43" s="19">
        <v>0.9</v>
      </c>
      <c r="H43" s="157">
        <v>5000</v>
      </c>
      <c r="I43" s="19">
        <v>0.79900000000000004</v>
      </c>
      <c r="J43" s="157">
        <v>0</v>
      </c>
      <c r="K43" s="157">
        <v>0</v>
      </c>
      <c r="L43" s="157">
        <v>0</v>
      </c>
      <c r="M43" s="157">
        <v>0</v>
      </c>
      <c r="O43" s="157"/>
      <c r="P43" s="19"/>
    </row>
    <row r="44" spans="1:16" x14ac:dyDescent="0.25">
      <c r="A44" s="17" t="s">
        <v>285</v>
      </c>
      <c r="B44" s="15" t="s">
        <v>286</v>
      </c>
      <c r="C44" s="15">
        <v>1</v>
      </c>
      <c r="D44" s="15">
        <v>0</v>
      </c>
      <c r="E44" s="157">
        <v>3739151</v>
      </c>
      <c r="F44" s="157">
        <v>176300</v>
      </c>
      <c r="G44" s="19">
        <v>0.9</v>
      </c>
      <c r="H44" s="157">
        <v>0</v>
      </c>
      <c r="I44" s="19">
        <v>0.80700000000000005</v>
      </c>
      <c r="J44" s="157">
        <v>0</v>
      </c>
      <c r="K44" s="157">
        <v>0</v>
      </c>
      <c r="L44" s="157">
        <v>0</v>
      </c>
      <c r="M44" s="157">
        <v>0</v>
      </c>
      <c r="O44" s="157"/>
      <c r="P44" s="19"/>
    </row>
    <row r="45" spans="1:16" x14ac:dyDescent="0.25">
      <c r="A45" s="17" t="s">
        <v>287</v>
      </c>
      <c r="B45" s="15" t="s">
        <v>288</v>
      </c>
      <c r="C45" s="15">
        <v>1</v>
      </c>
      <c r="D45" s="15">
        <v>0</v>
      </c>
      <c r="E45" s="157">
        <v>3545391</v>
      </c>
      <c r="F45" s="157">
        <v>0</v>
      </c>
      <c r="G45" s="19">
        <v>0.9</v>
      </c>
      <c r="H45" s="157">
        <v>7000</v>
      </c>
      <c r="I45" s="19">
        <v>0.88200000000000001</v>
      </c>
      <c r="J45" s="157">
        <v>3851</v>
      </c>
      <c r="K45" s="157">
        <v>0</v>
      </c>
      <c r="L45" s="157">
        <v>0</v>
      </c>
      <c r="M45" s="157">
        <v>0</v>
      </c>
      <c r="O45" s="157"/>
      <c r="P45" s="19"/>
    </row>
    <row r="46" spans="1:16" x14ac:dyDescent="0.25">
      <c r="A46" s="17" t="s">
        <v>289</v>
      </c>
      <c r="B46" s="15" t="s">
        <v>290</v>
      </c>
      <c r="C46" s="15">
        <v>1</v>
      </c>
      <c r="D46" s="15">
        <v>0</v>
      </c>
      <c r="E46" s="157">
        <v>2640012</v>
      </c>
      <c r="F46" s="157">
        <v>0</v>
      </c>
      <c r="G46" s="19">
        <v>0.9</v>
      </c>
      <c r="H46" s="157">
        <v>5250</v>
      </c>
      <c r="I46" s="19">
        <v>0.85399999999999998</v>
      </c>
      <c r="J46" s="157">
        <v>86830</v>
      </c>
      <c r="K46" s="157">
        <v>0</v>
      </c>
      <c r="L46" s="157">
        <v>0</v>
      </c>
      <c r="M46" s="157">
        <v>0</v>
      </c>
      <c r="O46" s="157"/>
      <c r="P46" s="19"/>
    </row>
    <row r="47" spans="1:16" x14ac:dyDescent="0.25">
      <c r="A47" s="17" t="s">
        <v>291</v>
      </c>
      <c r="B47" s="15" t="s">
        <v>292</v>
      </c>
      <c r="C47" s="15">
        <v>1</v>
      </c>
      <c r="D47" s="15">
        <v>0</v>
      </c>
      <c r="E47" s="157">
        <v>2270301</v>
      </c>
      <c r="F47" s="157">
        <v>0</v>
      </c>
      <c r="G47" s="19">
        <v>0.9</v>
      </c>
      <c r="H47" s="157">
        <v>10000</v>
      </c>
      <c r="I47" s="19">
        <v>0.85199999999999998</v>
      </c>
      <c r="J47" s="157">
        <v>0</v>
      </c>
      <c r="K47" s="157">
        <v>0</v>
      </c>
      <c r="L47" s="157">
        <v>0</v>
      </c>
      <c r="M47" s="157">
        <v>82380</v>
      </c>
      <c r="O47" s="157"/>
      <c r="P47" s="19"/>
    </row>
    <row r="48" spans="1:16" x14ac:dyDescent="0.25">
      <c r="A48" s="17" t="s">
        <v>293</v>
      </c>
      <c r="B48" s="15" t="s">
        <v>294</v>
      </c>
      <c r="C48" s="15">
        <v>1</v>
      </c>
      <c r="D48" s="15">
        <v>0</v>
      </c>
      <c r="E48" s="157">
        <v>571087</v>
      </c>
      <c r="F48" s="157">
        <v>0</v>
      </c>
      <c r="G48" s="19">
        <v>0.876</v>
      </c>
      <c r="H48" s="157">
        <v>0</v>
      </c>
      <c r="I48" s="19">
        <v>0.73499999999999999</v>
      </c>
      <c r="J48" s="157">
        <v>0</v>
      </c>
      <c r="K48" s="157">
        <v>0</v>
      </c>
      <c r="L48" s="157">
        <v>0</v>
      </c>
      <c r="M48" s="157">
        <v>0</v>
      </c>
      <c r="O48" s="157"/>
      <c r="P48" s="19"/>
    </row>
    <row r="49" spans="1:16" x14ac:dyDescent="0.25">
      <c r="A49" s="17" t="s">
        <v>295</v>
      </c>
      <c r="B49" s="15" t="s">
        <v>296</v>
      </c>
      <c r="C49" s="15">
        <v>1</v>
      </c>
      <c r="D49" s="15">
        <v>0</v>
      </c>
      <c r="E49" s="157">
        <v>1996238</v>
      </c>
      <c r="F49" s="157">
        <v>0</v>
      </c>
      <c r="G49" s="19">
        <v>0.9</v>
      </c>
      <c r="H49" s="157">
        <v>0</v>
      </c>
      <c r="I49" s="19">
        <v>0.96099999999999997</v>
      </c>
      <c r="J49" s="157">
        <v>0</v>
      </c>
      <c r="K49" s="157">
        <v>0</v>
      </c>
      <c r="L49" s="157">
        <v>0</v>
      </c>
      <c r="M49" s="157">
        <v>54166</v>
      </c>
      <c r="O49" s="157"/>
      <c r="P49" s="19"/>
    </row>
    <row r="50" spans="1:16" x14ac:dyDescent="0.25">
      <c r="A50" s="17" t="s">
        <v>297</v>
      </c>
      <c r="B50" s="15" t="s">
        <v>298</v>
      </c>
      <c r="C50" s="15">
        <v>1</v>
      </c>
      <c r="D50" s="15">
        <v>0</v>
      </c>
      <c r="E50" s="157">
        <v>5883417</v>
      </c>
      <c r="F50" s="157">
        <v>4468</v>
      </c>
      <c r="G50" s="19">
        <v>0.9</v>
      </c>
      <c r="H50" s="157">
        <v>0</v>
      </c>
      <c r="I50" s="19">
        <v>0.79500000000000004</v>
      </c>
      <c r="J50" s="157">
        <v>29295</v>
      </c>
      <c r="K50" s="157">
        <v>0</v>
      </c>
      <c r="L50" s="157">
        <v>0</v>
      </c>
      <c r="M50" s="157">
        <v>178861</v>
      </c>
      <c r="O50" s="157"/>
      <c r="P50" s="19"/>
    </row>
    <row r="51" spans="1:16" x14ac:dyDescent="0.25">
      <c r="A51" s="17" t="s">
        <v>299</v>
      </c>
      <c r="B51" s="15" t="s">
        <v>300</v>
      </c>
      <c r="C51" s="15">
        <v>1</v>
      </c>
      <c r="D51" s="15">
        <v>0</v>
      </c>
      <c r="E51" s="157">
        <v>4082610</v>
      </c>
      <c r="F51" s="157">
        <v>0</v>
      </c>
      <c r="G51" s="19">
        <v>0.89900000000000002</v>
      </c>
      <c r="H51" s="157">
        <v>5000</v>
      </c>
      <c r="I51" s="19">
        <v>0.75900000000000001</v>
      </c>
      <c r="J51" s="157">
        <v>30065</v>
      </c>
      <c r="K51" s="157">
        <v>0</v>
      </c>
      <c r="L51" s="157">
        <v>0</v>
      </c>
      <c r="M51" s="157">
        <v>113850</v>
      </c>
      <c r="O51" s="157"/>
      <c r="P51" s="19"/>
    </row>
    <row r="52" spans="1:16" x14ac:dyDescent="0.25">
      <c r="A52" s="17" t="s">
        <v>301</v>
      </c>
      <c r="B52" s="15" t="s">
        <v>302</v>
      </c>
      <c r="C52" s="15">
        <v>1</v>
      </c>
      <c r="D52" s="15">
        <v>0</v>
      </c>
      <c r="E52" s="157">
        <v>2363937</v>
      </c>
      <c r="F52" s="157">
        <v>0</v>
      </c>
      <c r="G52" s="19">
        <v>0.82199999999999995</v>
      </c>
      <c r="H52" s="157">
        <v>0</v>
      </c>
      <c r="I52" s="19">
        <v>0.72099999999999997</v>
      </c>
      <c r="J52" s="157">
        <v>8210</v>
      </c>
      <c r="K52" s="157">
        <v>370036</v>
      </c>
      <c r="L52" s="157">
        <v>0</v>
      </c>
      <c r="M52" s="157">
        <v>0</v>
      </c>
      <c r="O52" s="157"/>
      <c r="P52" s="19"/>
    </row>
    <row r="53" spans="1:16" x14ac:dyDescent="0.25">
      <c r="A53" s="17" t="s">
        <v>303</v>
      </c>
      <c r="B53" s="15" t="s">
        <v>304</v>
      </c>
      <c r="C53" s="15">
        <v>1</v>
      </c>
      <c r="D53" s="15">
        <v>0</v>
      </c>
      <c r="E53" s="157">
        <v>944060</v>
      </c>
      <c r="F53" s="157">
        <v>0</v>
      </c>
      <c r="G53" s="19">
        <v>0.9</v>
      </c>
      <c r="H53" s="157">
        <v>7500</v>
      </c>
      <c r="I53" s="19">
        <v>0.77900000000000003</v>
      </c>
      <c r="J53" s="157">
        <v>21950</v>
      </c>
      <c r="K53" s="157">
        <v>0</v>
      </c>
      <c r="L53" s="157">
        <v>0</v>
      </c>
      <c r="M53" s="157">
        <v>0</v>
      </c>
      <c r="O53" s="157"/>
      <c r="P53" s="19"/>
    </row>
    <row r="54" spans="1:16" x14ac:dyDescent="0.25">
      <c r="A54" s="17" t="s">
        <v>305</v>
      </c>
      <c r="B54" s="15" t="s">
        <v>306</v>
      </c>
      <c r="C54" s="15">
        <v>1</v>
      </c>
      <c r="D54" s="15">
        <v>0</v>
      </c>
      <c r="E54" s="157">
        <v>1099640</v>
      </c>
      <c r="F54" s="157">
        <v>0</v>
      </c>
      <c r="G54" s="19">
        <v>0.59199999999999997</v>
      </c>
      <c r="H54" s="157">
        <v>0</v>
      </c>
      <c r="I54" s="19">
        <v>0.71199999999999997</v>
      </c>
      <c r="J54" s="157">
        <v>0</v>
      </c>
      <c r="K54" s="157">
        <v>0</v>
      </c>
      <c r="L54" s="157">
        <v>0</v>
      </c>
      <c r="M54" s="157">
        <v>0</v>
      </c>
      <c r="O54" s="157"/>
      <c r="P54" s="19"/>
    </row>
    <row r="55" spans="1:16" x14ac:dyDescent="0.25">
      <c r="A55" s="17" t="s">
        <v>307</v>
      </c>
      <c r="B55" s="15" t="s">
        <v>308</v>
      </c>
      <c r="C55" s="15">
        <v>1</v>
      </c>
      <c r="D55" s="15">
        <v>0</v>
      </c>
      <c r="E55" s="157">
        <v>1513954</v>
      </c>
      <c r="F55" s="157">
        <v>0</v>
      </c>
      <c r="G55" s="19">
        <v>0.9</v>
      </c>
      <c r="H55" s="157">
        <v>0</v>
      </c>
      <c r="I55" s="19">
        <v>0.77900000000000003</v>
      </c>
      <c r="J55" s="157">
        <v>30026</v>
      </c>
      <c r="K55" s="157">
        <v>0</v>
      </c>
      <c r="L55" s="157">
        <v>0</v>
      </c>
      <c r="M55" s="157">
        <v>0</v>
      </c>
      <c r="O55" s="157"/>
      <c r="P55" s="19"/>
    </row>
    <row r="56" spans="1:16" x14ac:dyDescent="0.25">
      <c r="A56" s="17" t="s">
        <v>309</v>
      </c>
      <c r="B56" s="15" t="s">
        <v>310</v>
      </c>
      <c r="C56" s="15">
        <v>1</v>
      </c>
      <c r="D56" s="15">
        <v>0</v>
      </c>
      <c r="E56" s="157">
        <v>1546916</v>
      </c>
      <c r="F56" s="157">
        <v>0</v>
      </c>
      <c r="G56" s="19">
        <v>0.83099999999999996</v>
      </c>
      <c r="H56" s="157">
        <v>0</v>
      </c>
      <c r="I56" s="19">
        <v>0.73599999999999999</v>
      </c>
      <c r="J56" s="157">
        <v>26740</v>
      </c>
      <c r="K56" s="157">
        <v>0</v>
      </c>
      <c r="L56" s="157">
        <v>0</v>
      </c>
      <c r="M56" s="157">
        <v>0</v>
      </c>
      <c r="O56" s="157"/>
      <c r="P56" s="19"/>
    </row>
    <row r="57" spans="1:16" x14ac:dyDescent="0.25">
      <c r="A57" s="17" t="s">
        <v>311</v>
      </c>
      <c r="B57" s="15" t="s">
        <v>312</v>
      </c>
      <c r="C57" s="15">
        <v>1</v>
      </c>
      <c r="D57" s="15">
        <v>0</v>
      </c>
      <c r="E57" s="157">
        <v>1454541</v>
      </c>
      <c r="F57" s="157">
        <v>0</v>
      </c>
      <c r="G57" s="19">
        <v>0.68899999999999995</v>
      </c>
      <c r="H57" s="157">
        <v>9000</v>
      </c>
      <c r="I57" s="19">
        <v>0.68500000000000005</v>
      </c>
      <c r="J57" s="157">
        <v>5992</v>
      </c>
      <c r="K57" s="157">
        <v>0</v>
      </c>
      <c r="L57" s="157">
        <v>0</v>
      </c>
      <c r="M57" s="157">
        <v>0</v>
      </c>
      <c r="O57" s="157"/>
      <c r="P57" s="19"/>
    </row>
    <row r="58" spans="1:16" x14ac:dyDescent="0.25">
      <c r="A58" s="17" t="s">
        <v>313</v>
      </c>
      <c r="B58" s="15" t="s">
        <v>314</v>
      </c>
      <c r="C58" s="15">
        <v>1</v>
      </c>
      <c r="D58" s="15">
        <v>0</v>
      </c>
      <c r="E58" s="157">
        <v>2265082</v>
      </c>
      <c r="F58" s="157">
        <v>0</v>
      </c>
      <c r="G58" s="19">
        <v>0.76200000000000001</v>
      </c>
      <c r="H58" s="157">
        <v>0</v>
      </c>
      <c r="I58" s="19">
        <v>0.72499999999999998</v>
      </c>
      <c r="J58" s="157">
        <v>0</v>
      </c>
      <c r="K58" s="157">
        <v>0</v>
      </c>
      <c r="L58" s="157">
        <v>0</v>
      </c>
      <c r="M58" s="157">
        <v>43740</v>
      </c>
      <c r="O58" s="157"/>
      <c r="P58" s="19"/>
    </row>
    <row r="59" spans="1:16" x14ac:dyDescent="0.25">
      <c r="A59" s="17" t="s">
        <v>315</v>
      </c>
      <c r="B59" s="15" t="s">
        <v>316</v>
      </c>
      <c r="C59" s="15">
        <v>1</v>
      </c>
      <c r="D59" s="15">
        <v>0</v>
      </c>
      <c r="E59" s="157">
        <v>2083590</v>
      </c>
      <c r="F59" s="157">
        <v>0</v>
      </c>
      <c r="G59" s="19">
        <v>0.9</v>
      </c>
      <c r="H59" s="157">
        <v>0</v>
      </c>
      <c r="I59" s="19">
        <v>0.83699999999999997</v>
      </c>
      <c r="J59" s="157">
        <v>0</v>
      </c>
      <c r="K59" s="157">
        <v>0</v>
      </c>
      <c r="L59" s="157">
        <v>0</v>
      </c>
      <c r="M59" s="157">
        <v>44594</v>
      </c>
      <c r="O59" s="157"/>
      <c r="P59" s="19"/>
    </row>
    <row r="60" spans="1:16" x14ac:dyDescent="0.25">
      <c r="A60" s="17" t="s">
        <v>317</v>
      </c>
      <c r="B60" s="15" t="s">
        <v>318</v>
      </c>
      <c r="C60" s="15">
        <v>1</v>
      </c>
      <c r="D60" s="15">
        <v>0</v>
      </c>
      <c r="E60" s="157">
        <v>1720827</v>
      </c>
      <c r="F60" s="157">
        <v>0</v>
      </c>
      <c r="G60" s="19">
        <v>0.9</v>
      </c>
      <c r="H60" s="157">
        <v>12500</v>
      </c>
      <c r="I60" s="19">
        <v>0.81</v>
      </c>
      <c r="J60" s="157">
        <v>0</v>
      </c>
      <c r="K60" s="157">
        <v>0</v>
      </c>
      <c r="L60" s="157">
        <v>0</v>
      </c>
      <c r="M60" s="157">
        <v>0</v>
      </c>
      <c r="O60" s="157"/>
      <c r="P60" s="19"/>
    </row>
    <row r="61" spans="1:16" x14ac:dyDescent="0.25">
      <c r="A61" s="17" t="s">
        <v>319</v>
      </c>
      <c r="B61" s="15" t="s">
        <v>320</v>
      </c>
      <c r="C61" s="15">
        <v>1</v>
      </c>
      <c r="D61" s="15">
        <v>0</v>
      </c>
      <c r="E61" s="157">
        <v>2521716</v>
      </c>
      <c r="F61" s="157">
        <v>235312</v>
      </c>
      <c r="G61" s="19">
        <v>0.35099999999999998</v>
      </c>
      <c r="H61" s="157">
        <v>0</v>
      </c>
      <c r="I61" s="19">
        <v>0.621</v>
      </c>
      <c r="J61" s="157">
        <v>300</v>
      </c>
      <c r="K61" s="157">
        <v>0</v>
      </c>
      <c r="L61" s="157">
        <v>0</v>
      </c>
      <c r="M61" s="157">
        <v>0</v>
      </c>
      <c r="O61" s="157"/>
      <c r="P61" s="19"/>
    </row>
    <row r="62" spans="1:16" x14ac:dyDescent="0.25">
      <c r="A62" s="17" t="s">
        <v>321</v>
      </c>
      <c r="B62" s="15" t="s">
        <v>322</v>
      </c>
      <c r="C62" s="15">
        <v>1</v>
      </c>
      <c r="D62" s="15">
        <v>0</v>
      </c>
      <c r="E62" s="157">
        <v>1602176</v>
      </c>
      <c r="F62" s="157">
        <v>0</v>
      </c>
      <c r="G62" s="19">
        <v>0.9</v>
      </c>
      <c r="H62" s="157">
        <v>0</v>
      </c>
      <c r="I62" s="19">
        <v>0.8</v>
      </c>
      <c r="J62" s="157">
        <v>0</v>
      </c>
      <c r="K62" s="157">
        <v>0</v>
      </c>
      <c r="L62" s="157">
        <v>0</v>
      </c>
      <c r="M62" s="157">
        <v>0</v>
      </c>
      <c r="O62" s="157"/>
      <c r="P62" s="19"/>
    </row>
    <row r="63" spans="1:16" x14ac:dyDescent="0.25">
      <c r="A63" s="17" t="s">
        <v>323</v>
      </c>
      <c r="B63" s="15" t="s">
        <v>324</v>
      </c>
      <c r="C63" s="15">
        <v>1</v>
      </c>
      <c r="D63" s="15">
        <v>0</v>
      </c>
      <c r="E63" s="157">
        <v>356957</v>
      </c>
      <c r="F63" s="157">
        <v>0</v>
      </c>
      <c r="G63" s="19">
        <v>0.71599999999999997</v>
      </c>
      <c r="H63" s="157">
        <v>2879</v>
      </c>
      <c r="I63" s="19">
        <v>0.73799999999999999</v>
      </c>
      <c r="J63" s="157">
        <v>0</v>
      </c>
      <c r="K63" s="157">
        <v>0</v>
      </c>
      <c r="L63" s="157">
        <v>0</v>
      </c>
      <c r="M63" s="157">
        <v>0</v>
      </c>
      <c r="O63" s="157"/>
      <c r="P63" s="19"/>
    </row>
    <row r="64" spans="1:16" x14ac:dyDescent="0.25">
      <c r="A64" s="17" t="s">
        <v>325</v>
      </c>
      <c r="B64" s="15" t="s">
        <v>326</v>
      </c>
      <c r="C64" s="15">
        <v>1</v>
      </c>
      <c r="D64" s="15">
        <v>0</v>
      </c>
      <c r="E64" s="157">
        <v>4934196</v>
      </c>
      <c r="F64" s="157">
        <v>0</v>
      </c>
      <c r="G64" s="19">
        <v>0.9</v>
      </c>
      <c r="H64" s="157">
        <v>0</v>
      </c>
      <c r="I64" s="19">
        <v>0.88500000000000001</v>
      </c>
      <c r="J64" s="157">
        <v>3060</v>
      </c>
      <c r="K64" s="157">
        <v>10164</v>
      </c>
      <c r="L64" s="157">
        <v>0</v>
      </c>
      <c r="M64" s="157">
        <v>34427</v>
      </c>
      <c r="O64" s="157"/>
      <c r="P64" s="19"/>
    </row>
    <row r="65" spans="1:16" x14ac:dyDescent="0.25">
      <c r="A65" s="17" t="s">
        <v>327</v>
      </c>
      <c r="B65" s="15" t="s">
        <v>328</v>
      </c>
      <c r="C65" s="15">
        <v>1</v>
      </c>
      <c r="D65" s="15">
        <v>0</v>
      </c>
      <c r="E65" s="157">
        <v>1206715</v>
      </c>
      <c r="F65" s="157">
        <v>0</v>
      </c>
      <c r="G65" s="19">
        <v>0.54</v>
      </c>
      <c r="H65" s="157">
        <v>0</v>
      </c>
      <c r="I65" s="19">
        <v>0.59199999999999997</v>
      </c>
      <c r="J65" s="157">
        <v>0</v>
      </c>
      <c r="K65" s="157">
        <v>0</v>
      </c>
      <c r="L65" s="157">
        <v>0</v>
      </c>
      <c r="M65" s="157">
        <v>0</v>
      </c>
      <c r="O65" s="157"/>
      <c r="P65" s="19"/>
    </row>
    <row r="66" spans="1:16" x14ac:dyDescent="0.25">
      <c r="A66" s="17" t="s">
        <v>329</v>
      </c>
      <c r="B66" s="15" t="s">
        <v>330</v>
      </c>
      <c r="C66" s="15">
        <v>1</v>
      </c>
      <c r="D66" s="15">
        <v>0</v>
      </c>
      <c r="E66" s="157">
        <v>1956704</v>
      </c>
      <c r="F66" s="157">
        <v>0</v>
      </c>
      <c r="G66" s="19">
        <v>0.9</v>
      </c>
      <c r="H66" s="157">
        <v>0</v>
      </c>
      <c r="I66" s="19">
        <v>0.81599999999999995</v>
      </c>
      <c r="J66" s="157">
        <v>0</v>
      </c>
      <c r="K66" s="157">
        <v>0</v>
      </c>
      <c r="L66" s="157">
        <v>0</v>
      </c>
      <c r="M66" s="157">
        <v>0</v>
      </c>
      <c r="O66" s="157"/>
      <c r="P66" s="19"/>
    </row>
    <row r="67" spans="1:16" x14ac:dyDescent="0.25">
      <c r="A67" s="17" t="s">
        <v>331</v>
      </c>
      <c r="B67" s="15" t="s">
        <v>332</v>
      </c>
      <c r="C67" s="15">
        <v>1</v>
      </c>
      <c r="D67" s="15">
        <v>0</v>
      </c>
      <c r="E67" s="157">
        <v>2278305</v>
      </c>
      <c r="F67" s="157">
        <v>0</v>
      </c>
      <c r="G67" s="19">
        <v>0.9</v>
      </c>
      <c r="H67" s="157">
        <v>0</v>
      </c>
      <c r="I67" s="19">
        <v>0.81100000000000005</v>
      </c>
      <c r="J67" s="157">
        <v>0</v>
      </c>
      <c r="K67" s="157">
        <v>0</v>
      </c>
      <c r="L67" s="157">
        <v>0</v>
      </c>
      <c r="M67" s="157">
        <v>60825</v>
      </c>
      <c r="O67" s="157"/>
      <c r="P67" s="19"/>
    </row>
    <row r="68" spans="1:16" x14ac:dyDescent="0.25">
      <c r="A68" s="17" t="s">
        <v>333</v>
      </c>
      <c r="B68" s="15" t="s">
        <v>334</v>
      </c>
      <c r="C68" s="15">
        <v>1</v>
      </c>
      <c r="D68" s="15">
        <v>0</v>
      </c>
      <c r="E68" s="157">
        <v>610942</v>
      </c>
      <c r="F68" s="157">
        <v>0</v>
      </c>
      <c r="G68" s="19">
        <v>0.84599999999999997</v>
      </c>
      <c r="H68" s="157">
        <v>0</v>
      </c>
      <c r="I68" s="19">
        <v>0.76100000000000001</v>
      </c>
      <c r="J68" s="157">
        <v>0</v>
      </c>
      <c r="K68" s="157">
        <v>0</v>
      </c>
      <c r="L68" s="157">
        <v>0</v>
      </c>
      <c r="M68" s="157">
        <v>20692</v>
      </c>
      <c r="O68" s="157"/>
      <c r="P68" s="19"/>
    </row>
    <row r="69" spans="1:16" x14ac:dyDescent="0.25">
      <c r="A69" s="17" t="s">
        <v>335</v>
      </c>
      <c r="B69" s="15" t="s">
        <v>336</v>
      </c>
      <c r="C69" s="15">
        <v>1</v>
      </c>
      <c r="D69" s="15">
        <v>0</v>
      </c>
      <c r="E69" s="157">
        <v>526739</v>
      </c>
      <c r="F69" s="157">
        <v>0</v>
      </c>
      <c r="G69" s="19">
        <v>0.9</v>
      </c>
      <c r="H69" s="157">
        <v>0</v>
      </c>
      <c r="I69" s="19">
        <v>0.747</v>
      </c>
      <c r="J69" s="157">
        <v>0</v>
      </c>
      <c r="K69" s="157">
        <v>0</v>
      </c>
      <c r="L69" s="157">
        <v>0</v>
      </c>
      <c r="M69" s="157">
        <v>0</v>
      </c>
      <c r="O69" s="157"/>
      <c r="P69" s="19"/>
    </row>
    <row r="70" spans="1:16" x14ac:dyDescent="0.25">
      <c r="A70" s="17" t="s">
        <v>337</v>
      </c>
      <c r="B70" s="15" t="s">
        <v>338</v>
      </c>
      <c r="C70" s="15">
        <v>1</v>
      </c>
      <c r="D70" s="15">
        <v>0</v>
      </c>
      <c r="E70" s="157">
        <v>6596025</v>
      </c>
      <c r="F70" s="157">
        <v>0</v>
      </c>
      <c r="G70" s="19">
        <v>0.9</v>
      </c>
      <c r="H70" s="157">
        <v>0</v>
      </c>
      <c r="I70" s="19">
        <v>0.94899999999999995</v>
      </c>
      <c r="J70" s="157">
        <v>0</v>
      </c>
      <c r="K70" s="157">
        <v>228888</v>
      </c>
      <c r="L70" s="157">
        <v>0</v>
      </c>
      <c r="M70" s="157">
        <v>0</v>
      </c>
      <c r="O70" s="157"/>
      <c r="P70" s="19"/>
    </row>
    <row r="71" spans="1:16" x14ac:dyDescent="0.25">
      <c r="A71" s="17" t="s">
        <v>339</v>
      </c>
      <c r="B71" s="15" t="s">
        <v>340</v>
      </c>
      <c r="C71" s="15">
        <v>1</v>
      </c>
      <c r="D71" s="15">
        <v>0</v>
      </c>
      <c r="E71" s="157">
        <v>1004567</v>
      </c>
      <c r="F71" s="157">
        <v>0</v>
      </c>
      <c r="G71" s="19">
        <v>0.83699999999999997</v>
      </c>
      <c r="H71" s="157">
        <v>0</v>
      </c>
      <c r="I71" s="19">
        <v>0.72699999999999998</v>
      </c>
      <c r="J71" s="157">
        <v>0</v>
      </c>
      <c r="K71" s="157">
        <v>0</v>
      </c>
      <c r="L71" s="157">
        <v>0</v>
      </c>
      <c r="M71" s="157">
        <v>0</v>
      </c>
      <c r="O71" s="157"/>
      <c r="P71" s="19"/>
    </row>
    <row r="72" spans="1:16" x14ac:dyDescent="0.25">
      <c r="A72" s="17" t="s">
        <v>341</v>
      </c>
      <c r="B72" s="15" t="s">
        <v>342</v>
      </c>
      <c r="C72" s="15">
        <v>1</v>
      </c>
      <c r="D72" s="15">
        <v>0</v>
      </c>
      <c r="E72" s="157">
        <v>1870014</v>
      </c>
      <c r="F72" s="157">
        <v>0</v>
      </c>
      <c r="G72" s="19">
        <v>0.9</v>
      </c>
      <c r="H72" s="157">
        <v>0</v>
      </c>
      <c r="I72" s="19">
        <v>0.84299999999999997</v>
      </c>
      <c r="J72" s="157">
        <v>0</v>
      </c>
      <c r="K72" s="157">
        <v>0</v>
      </c>
      <c r="L72" s="157">
        <v>0</v>
      </c>
      <c r="M72" s="157">
        <v>0</v>
      </c>
      <c r="O72" s="157"/>
      <c r="P72" s="19"/>
    </row>
    <row r="73" spans="1:16" x14ac:dyDescent="0.25">
      <c r="A73" s="17" t="s">
        <v>343</v>
      </c>
      <c r="B73" s="15" t="s">
        <v>344</v>
      </c>
      <c r="C73" s="15">
        <v>1</v>
      </c>
      <c r="D73" s="15">
        <v>0</v>
      </c>
      <c r="E73" s="157">
        <v>631307</v>
      </c>
      <c r="F73" s="157">
        <v>0</v>
      </c>
      <c r="G73" s="19">
        <v>0.9</v>
      </c>
      <c r="H73" s="157">
        <v>0</v>
      </c>
      <c r="I73" s="19">
        <v>0.84399999999999997</v>
      </c>
      <c r="J73" s="157">
        <v>0</v>
      </c>
      <c r="K73" s="157">
        <v>0</v>
      </c>
      <c r="L73" s="157">
        <v>0</v>
      </c>
      <c r="M73" s="157">
        <v>0</v>
      </c>
      <c r="O73" s="157"/>
      <c r="P73" s="19"/>
    </row>
    <row r="74" spans="1:16" x14ac:dyDescent="0.25">
      <c r="A74" s="17" t="s">
        <v>345</v>
      </c>
      <c r="B74" s="15" t="s">
        <v>346</v>
      </c>
      <c r="C74" s="15">
        <v>1</v>
      </c>
      <c r="D74" s="15">
        <v>0</v>
      </c>
      <c r="E74" s="157">
        <v>671544</v>
      </c>
      <c r="F74" s="157">
        <v>0</v>
      </c>
      <c r="G74" s="19">
        <v>0.9</v>
      </c>
      <c r="H74" s="157">
        <v>0</v>
      </c>
      <c r="I74" s="19">
        <v>0.79200000000000004</v>
      </c>
      <c r="J74" s="157">
        <v>0</v>
      </c>
      <c r="K74" s="157">
        <v>0</v>
      </c>
      <c r="L74" s="157">
        <v>0</v>
      </c>
      <c r="M74" s="157">
        <v>0</v>
      </c>
      <c r="O74" s="157"/>
      <c r="P74" s="19"/>
    </row>
    <row r="75" spans="1:16" x14ac:dyDescent="0.25">
      <c r="A75" s="17" t="s">
        <v>347</v>
      </c>
      <c r="B75" s="15" t="s">
        <v>348</v>
      </c>
      <c r="C75" s="15">
        <v>1</v>
      </c>
      <c r="D75" s="15">
        <v>0</v>
      </c>
      <c r="E75" s="157">
        <v>725141</v>
      </c>
      <c r="F75" s="157">
        <v>0</v>
      </c>
      <c r="G75" s="19">
        <v>0.9</v>
      </c>
      <c r="H75" s="157">
        <v>0</v>
      </c>
      <c r="I75" s="19">
        <v>0.75700000000000001</v>
      </c>
      <c r="J75" s="157">
        <v>0</v>
      </c>
      <c r="K75" s="157">
        <v>0</v>
      </c>
      <c r="L75" s="157">
        <v>0</v>
      </c>
      <c r="M75" s="157">
        <v>15140</v>
      </c>
      <c r="O75" s="157"/>
      <c r="P75" s="19"/>
    </row>
    <row r="76" spans="1:16" x14ac:dyDescent="0.25">
      <c r="A76" s="17" t="s">
        <v>349</v>
      </c>
      <c r="B76" s="15" t="s">
        <v>350</v>
      </c>
      <c r="C76" s="15">
        <v>1</v>
      </c>
      <c r="D76" s="15">
        <v>0</v>
      </c>
      <c r="E76" s="157">
        <v>5274622</v>
      </c>
      <c r="F76" s="157">
        <v>0</v>
      </c>
      <c r="G76" s="19">
        <v>0.9</v>
      </c>
      <c r="H76" s="157">
        <v>0</v>
      </c>
      <c r="I76" s="19">
        <v>0.88700000000000001</v>
      </c>
      <c r="J76" s="157">
        <v>0</v>
      </c>
      <c r="K76" s="157">
        <v>0</v>
      </c>
      <c r="L76" s="157">
        <v>0</v>
      </c>
      <c r="M76" s="157">
        <v>0</v>
      </c>
      <c r="O76" s="157"/>
      <c r="P76" s="19"/>
    </row>
    <row r="77" spans="1:16" x14ac:dyDescent="0.25">
      <c r="A77" s="17" t="s">
        <v>351</v>
      </c>
      <c r="B77" s="15" t="s">
        <v>352</v>
      </c>
      <c r="C77" s="15">
        <v>1</v>
      </c>
      <c r="D77" s="15">
        <v>0</v>
      </c>
      <c r="E77" s="157">
        <v>6928353</v>
      </c>
      <c r="F77" s="157">
        <v>0</v>
      </c>
      <c r="G77" s="19">
        <v>0.73899999999999999</v>
      </c>
      <c r="H77" s="157">
        <v>0</v>
      </c>
      <c r="I77" s="19">
        <v>0.70299999999999996</v>
      </c>
      <c r="J77" s="157">
        <v>0</v>
      </c>
      <c r="K77" s="157">
        <v>0</v>
      </c>
      <c r="L77" s="157">
        <v>0</v>
      </c>
      <c r="M77" s="157">
        <v>0</v>
      </c>
      <c r="O77" s="157"/>
      <c r="P77" s="19"/>
    </row>
    <row r="78" spans="1:16" x14ac:dyDescent="0.25">
      <c r="A78" s="17" t="s">
        <v>353</v>
      </c>
      <c r="B78" s="15" t="s">
        <v>354</v>
      </c>
      <c r="C78" s="15">
        <v>1</v>
      </c>
      <c r="D78" s="15">
        <v>0</v>
      </c>
      <c r="E78" s="157">
        <v>1258972</v>
      </c>
      <c r="F78" s="157">
        <v>0</v>
      </c>
      <c r="G78" s="19">
        <v>0.9</v>
      </c>
      <c r="H78" s="157">
        <v>0</v>
      </c>
      <c r="I78" s="19">
        <v>0.81599999999999995</v>
      </c>
      <c r="J78" s="157">
        <v>28310</v>
      </c>
      <c r="K78" s="157">
        <v>0</v>
      </c>
      <c r="L78" s="157">
        <v>0</v>
      </c>
      <c r="M78" s="157">
        <v>0</v>
      </c>
      <c r="O78" s="157"/>
      <c r="P78" s="19"/>
    </row>
    <row r="79" spans="1:16" x14ac:dyDescent="0.25">
      <c r="A79" s="17" t="s">
        <v>355</v>
      </c>
      <c r="B79" s="15" t="s">
        <v>356</v>
      </c>
      <c r="C79" s="15">
        <v>1</v>
      </c>
      <c r="D79" s="15">
        <v>0</v>
      </c>
      <c r="E79" s="157">
        <v>2120800</v>
      </c>
      <c r="F79" s="157">
        <v>0</v>
      </c>
      <c r="G79" s="19">
        <v>0.83499999999999996</v>
      </c>
      <c r="H79" s="157">
        <v>0</v>
      </c>
      <c r="I79" s="19">
        <v>0.79300000000000004</v>
      </c>
      <c r="J79" s="157">
        <v>0</v>
      </c>
      <c r="K79" s="157">
        <v>0</v>
      </c>
      <c r="L79" s="157">
        <v>0</v>
      </c>
      <c r="M79" s="157">
        <v>0</v>
      </c>
      <c r="O79" s="157"/>
      <c r="P79" s="19"/>
    </row>
    <row r="80" spans="1:16" x14ac:dyDescent="0.25">
      <c r="A80" s="17" t="s">
        <v>357</v>
      </c>
      <c r="B80" s="15" t="s">
        <v>358</v>
      </c>
      <c r="C80" s="15">
        <v>1</v>
      </c>
      <c r="D80" s="15">
        <v>0</v>
      </c>
      <c r="E80" s="157">
        <v>1482302</v>
      </c>
      <c r="F80" s="157">
        <v>0</v>
      </c>
      <c r="G80" s="19">
        <v>0.9</v>
      </c>
      <c r="H80" s="157">
        <v>125</v>
      </c>
      <c r="I80" s="19">
        <v>0.77800000000000002</v>
      </c>
      <c r="J80" s="157">
        <v>24563</v>
      </c>
      <c r="K80" s="157">
        <v>0</v>
      </c>
      <c r="L80" s="157">
        <v>0</v>
      </c>
      <c r="M80" s="157">
        <v>0</v>
      </c>
      <c r="O80" s="157"/>
      <c r="P80" s="19"/>
    </row>
    <row r="81" spans="1:16" x14ac:dyDescent="0.25">
      <c r="A81" s="17" t="s">
        <v>359</v>
      </c>
      <c r="B81" s="15" t="s">
        <v>360</v>
      </c>
      <c r="C81" s="15">
        <v>1</v>
      </c>
      <c r="D81" s="15">
        <v>0</v>
      </c>
      <c r="E81" s="157">
        <v>2341809</v>
      </c>
      <c r="F81" s="157">
        <v>0</v>
      </c>
      <c r="G81" s="19">
        <v>0.9</v>
      </c>
      <c r="H81" s="157">
        <v>0</v>
      </c>
      <c r="I81" s="19">
        <v>0.80700000000000005</v>
      </c>
      <c r="J81" s="157">
        <v>0</v>
      </c>
      <c r="K81" s="157">
        <v>0</v>
      </c>
      <c r="L81" s="157">
        <v>0</v>
      </c>
      <c r="M81" s="157">
        <v>0</v>
      </c>
      <c r="O81" s="157"/>
      <c r="P81" s="19"/>
    </row>
    <row r="82" spans="1:16" x14ac:dyDescent="0.25">
      <c r="A82" s="17" t="s">
        <v>361</v>
      </c>
      <c r="B82" s="15" t="s">
        <v>362</v>
      </c>
      <c r="C82" s="15">
        <v>1</v>
      </c>
      <c r="D82" s="15">
        <v>0</v>
      </c>
      <c r="E82" s="157">
        <v>2223514</v>
      </c>
      <c r="F82" s="157">
        <v>2</v>
      </c>
      <c r="G82" s="19">
        <v>0.9</v>
      </c>
      <c r="H82" s="157">
        <v>50</v>
      </c>
      <c r="I82" s="19">
        <v>0.80600000000000005</v>
      </c>
      <c r="J82" s="157">
        <v>0</v>
      </c>
      <c r="K82" s="157">
        <v>0</v>
      </c>
      <c r="L82" s="157">
        <v>0</v>
      </c>
      <c r="M82" s="157">
        <v>24180</v>
      </c>
      <c r="O82" s="157"/>
      <c r="P82" s="19"/>
    </row>
    <row r="83" spans="1:16" x14ac:dyDescent="0.25">
      <c r="A83" s="17" t="s">
        <v>363</v>
      </c>
      <c r="B83" s="15" t="s">
        <v>364</v>
      </c>
      <c r="C83" s="15">
        <v>1</v>
      </c>
      <c r="D83" s="15">
        <v>0</v>
      </c>
      <c r="E83" s="157">
        <v>1282294</v>
      </c>
      <c r="F83" s="157">
        <v>0</v>
      </c>
      <c r="G83" s="19">
        <v>0.9</v>
      </c>
      <c r="H83" s="157">
        <v>0</v>
      </c>
      <c r="I83" s="19">
        <v>0.84699999999999998</v>
      </c>
      <c r="J83" s="157">
        <v>31745</v>
      </c>
      <c r="K83" s="157">
        <v>0</v>
      </c>
      <c r="L83" s="157">
        <v>0</v>
      </c>
      <c r="M83" s="157">
        <v>0</v>
      </c>
      <c r="O83" s="157"/>
      <c r="P83" s="19"/>
    </row>
    <row r="84" spans="1:16" x14ac:dyDescent="0.25">
      <c r="A84" s="17" t="s">
        <v>365</v>
      </c>
      <c r="B84" s="15" t="s">
        <v>366</v>
      </c>
      <c r="C84" s="15">
        <v>1</v>
      </c>
      <c r="D84" s="15">
        <v>0</v>
      </c>
      <c r="E84" s="157">
        <v>1387740</v>
      </c>
      <c r="F84" s="157">
        <v>0</v>
      </c>
      <c r="G84" s="19">
        <v>0.9</v>
      </c>
      <c r="H84" s="157">
        <v>0</v>
      </c>
      <c r="I84" s="19">
        <v>0.76300000000000001</v>
      </c>
      <c r="J84" s="157">
        <v>0</v>
      </c>
      <c r="K84" s="157">
        <v>0</v>
      </c>
      <c r="L84" s="157">
        <v>0</v>
      </c>
      <c r="M84" s="157">
        <v>0</v>
      </c>
      <c r="O84" s="157"/>
      <c r="P84" s="19"/>
    </row>
    <row r="85" spans="1:16" x14ac:dyDescent="0.25">
      <c r="A85" s="17" t="s">
        <v>367</v>
      </c>
      <c r="B85" s="15" t="s">
        <v>368</v>
      </c>
      <c r="C85" s="15">
        <v>1</v>
      </c>
      <c r="D85" s="15">
        <v>0</v>
      </c>
      <c r="E85" s="157">
        <v>1924155</v>
      </c>
      <c r="F85" s="157">
        <v>0</v>
      </c>
      <c r="G85" s="19">
        <v>0.9</v>
      </c>
      <c r="H85" s="157">
        <v>0</v>
      </c>
      <c r="I85" s="19">
        <v>0.85099999999999998</v>
      </c>
      <c r="J85" s="157">
        <v>0</v>
      </c>
      <c r="K85" s="157">
        <v>0</v>
      </c>
      <c r="L85" s="157">
        <v>0</v>
      </c>
      <c r="M85" s="157">
        <v>0</v>
      </c>
      <c r="O85" s="157"/>
      <c r="P85" s="19"/>
    </row>
    <row r="86" spans="1:16" x14ac:dyDescent="0.25">
      <c r="A86" s="17" t="s">
        <v>369</v>
      </c>
      <c r="B86" s="15" t="s">
        <v>370</v>
      </c>
      <c r="C86" s="15">
        <v>1</v>
      </c>
      <c r="D86" s="15">
        <v>0</v>
      </c>
      <c r="E86" s="157">
        <v>2343386</v>
      </c>
      <c r="F86" s="157">
        <v>47188</v>
      </c>
      <c r="G86" s="19">
        <v>0.9</v>
      </c>
      <c r="H86" s="157">
        <v>0</v>
      </c>
      <c r="I86" s="19">
        <v>0.85199999999999998</v>
      </c>
      <c r="J86" s="157">
        <v>0</v>
      </c>
      <c r="K86" s="157">
        <v>0</v>
      </c>
      <c r="L86" s="157">
        <v>0</v>
      </c>
      <c r="M86" s="157">
        <v>45668</v>
      </c>
      <c r="O86" s="157"/>
      <c r="P86" s="19"/>
    </row>
    <row r="87" spans="1:16" x14ac:dyDescent="0.25">
      <c r="A87" s="17" t="s">
        <v>371</v>
      </c>
      <c r="B87" s="15" t="s">
        <v>372</v>
      </c>
      <c r="C87" s="15">
        <v>1</v>
      </c>
      <c r="D87" s="15">
        <v>0</v>
      </c>
      <c r="E87" s="157">
        <v>2048794</v>
      </c>
      <c r="F87" s="157">
        <v>460979</v>
      </c>
      <c r="G87" s="19">
        <v>0.79</v>
      </c>
      <c r="H87" s="157">
        <v>0</v>
      </c>
      <c r="I87" s="19">
        <v>0.7</v>
      </c>
      <c r="J87" s="157">
        <v>0</v>
      </c>
      <c r="K87" s="157">
        <v>0</v>
      </c>
      <c r="L87" s="157">
        <v>0</v>
      </c>
      <c r="M87" s="157">
        <v>0</v>
      </c>
      <c r="O87" s="157"/>
      <c r="P87" s="19"/>
    </row>
    <row r="88" spans="1:16" x14ac:dyDescent="0.25">
      <c r="A88" s="17" t="s">
        <v>373</v>
      </c>
      <c r="B88" s="15" t="s">
        <v>374</v>
      </c>
      <c r="C88" s="15">
        <v>1</v>
      </c>
      <c r="D88" s="15">
        <v>0</v>
      </c>
      <c r="E88" s="157">
        <v>1893324</v>
      </c>
      <c r="F88" s="157">
        <v>0</v>
      </c>
      <c r="G88" s="19">
        <v>0.80400000000000005</v>
      </c>
      <c r="H88" s="157">
        <v>3000</v>
      </c>
      <c r="I88" s="19">
        <v>0.71899999999999997</v>
      </c>
      <c r="J88" s="157">
        <v>7850</v>
      </c>
      <c r="K88" s="157">
        <v>0</v>
      </c>
      <c r="L88" s="157">
        <v>0</v>
      </c>
      <c r="M88" s="157">
        <v>0</v>
      </c>
      <c r="O88" s="157"/>
      <c r="P88" s="19"/>
    </row>
    <row r="89" spans="1:16" x14ac:dyDescent="0.25">
      <c r="A89" s="17" t="s">
        <v>375</v>
      </c>
      <c r="B89" s="15" t="s">
        <v>376</v>
      </c>
      <c r="C89" s="15">
        <v>1</v>
      </c>
      <c r="D89" s="15">
        <v>0</v>
      </c>
      <c r="E89" s="157">
        <v>2076696</v>
      </c>
      <c r="F89" s="157">
        <v>21745</v>
      </c>
      <c r="G89" s="19">
        <v>0.9</v>
      </c>
      <c r="H89" s="157">
        <v>0</v>
      </c>
      <c r="I89" s="19">
        <v>0.76300000000000001</v>
      </c>
      <c r="J89" s="157">
        <v>0</v>
      </c>
      <c r="K89" s="157">
        <v>0</v>
      </c>
      <c r="L89" s="157">
        <v>0</v>
      </c>
      <c r="M89" s="157">
        <v>0</v>
      </c>
      <c r="O89" s="157"/>
      <c r="P89" s="19"/>
    </row>
    <row r="90" spans="1:16" x14ac:dyDescent="0.25">
      <c r="A90" s="17" t="s">
        <v>377</v>
      </c>
      <c r="B90" s="15" t="s">
        <v>378</v>
      </c>
      <c r="C90" s="15">
        <v>1</v>
      </c>
      <c r="D90" s="15">
        <v>0</v>
      </c>
      <c r="E90" s="157">
        <v>209764</v>
      </c>
      <c r="F90" s="157">
        <v>0</v>
      </c>
      <c r="G90" s="19">
        <v>0.82599999999999996</v>
      </c>
      <c r="H90" s="157">
        <v>0</v>
      </c>
      <c r="I90" s="19">
        <v>0.73199999999999998</v>
      </c>
      <c r="J90" s="157">
        <v>0</v>
      </c>
      <c r="K90" s="157">
        <v>0</v>
      </c>
      <c r="L90" s="157">
        <v>0</v>
      </c>
      <c r="M90" s="157">
        <v>0</v>
      </c>
      <c r="O90" s="157"/>
      <c r="P90" s="19"/>
    </row>
    <row r="91" spans="1:16" x14ac:dyDescent="0.25">
      <c r="A91" s="17" t="s">
        <v>379</v>
      </c>
      <c r="B91" s="15" t="s">
        <v>380</v>
      </c>
      <c r="C91" s="15">
        <v>1</v>
      </c>
      <c r="D91" s="15">
        <v>0</v>
      </c>
      <c r="E91" s="157">
        <v>1844855</v>
      </c>
      <c r="F91" s="157">
        <v>0</v>
      </c>
      <c r="G91" s="19">
        <v>0.9</v>
      </c>
      <c r="H91" s="157">
        <v>0</v>
      </c>
      <c r="I91" s="19">
        <v>0.78900000000000003</v>
      </c>
      <c r="J91" s="157">
        <v>0</v>
      </c>
      <c r="K91" s="157">
        <v>0</v>
      </c>
      <c r="L91" s="157">
        <v>0</v>
      </c>
      <c r="M91" s="157">
        <v>0</v>
      </c>
      <c r="O91" s="157"/>
      <c r="P91" s="19"/>
    </row>
    <row r="92" spans="1:16" x14ac:dyDescent="0.25">
      <c r="A92" s="17" t="s">
        <v>381</v>
      </c>
      <c r="B92" s="15" t="s">
        <v>382</v>
      </c>
      <c r="C92" s="15">
        <v>1</v>
      </c>
      <c r="D92" s="15">
        <v>0</v>
      </c>
      <c r="E92" s="157">
        <v>1879392</v>
      </c>
      <c r="F92" s="157">
        <v>0</v>
      </c>
      <c r="G92" s="19">
        <v>0.9</v>
      </c>
      <c r="H92" s="157">
        <v>0</v>
      </c>
      <c r="I92" s="19">
        <v>0.78</v>
      </c>
      <c r="J92" s="157">
        <v>20725</v>
      </c>
      <c r="K92" s="157">
        <v>0</v>
      </c>
      <c r="L92" s="157">
        <v>0</v>
      </c>
      <c r="M92" s="157">
        <v>0</v>
      </c>
      <c r="O92" s="157"/>
      <c r="P92" s="19"/>
    </row>
    <row r="93" spans="1:16" x14ac:dyDescent="0.25">
      <c r="A93" s="17" t="s">
        <v>383</v>
      </c>
      <c r="B93" s="15" t="s">
        <v>384</v>
      </c>
      <c r="C93" s="15">
        <v>1</v>
      </c>
      <c r="D93" s="15">
        <v>0</v>
      </c>
      <c r="E93" s="157">
        <v>1643635</v>
      </c>
      <c r="F93" s="157">
        <v>0</v>
      </c>
      <c r="G93" s="19">
        <v>0.85099999999999998</v>
      </c>
      <c r="H93" s="157">
        <v>275</v>
      </c>
      <c r="I93" s="19">
        <v>0.76400000000000001</v>
      </c>
      <c r="J93" s="157">
        <v>0</v>
      </c>
      <c r="K93" s="157">
        <v>0</v>
      </c>
      <c r="L93" s="157">
        <v>0</v>
      </c>
      <c r="M93" s="157">
        <v>0</v>
      </c>
      <c r="O93" s="157"/>
      <c r="P93" s="19"/>
    </row>
    <row r="94" spans="1:16" x14ac:dyDescent="0.25">
      <c r="A94" s="17" t="s">
        <v>385</v>
      </c>
      <c r="B94" s="15" t="s">
        <v>386</v>
      </c>
      <c r="C94" s="15">
        <v>1</v>
      </c>
      <c r="D94" s="15">
        <v>0</v>
      </c>
      <c r="E94" s="157">
        <v>1754270</v>
      </c>
      <c r="F94" s="157">
        <v>0</v>
      </c>
      <c r="G94" s="19">
        <v>0.9</v>
      </c>
      <c r="H94" s="157">
        <v>1990</v>
      </c>
      <c r="I94" s="19">
        <v>0.76900000000000002</v>
      </c>
      <c r="J94" s="157">
        <v>17380</v>
      </c>
      <c r="K94" s="157">
        <v>0</v>
      </c>
      <c r="L94" s="157">
        <v>0</v>
      </c>
      <c r="M94" s="157">
        <v>0</v>
      </c>
      <c r="O94" s="157"/>
      <c r="P94" s="19"/>
    </row>
    <row r="95" spans="1:16" x14ac:dyDescent="0.25">
      <c r="A95" s="17" t="s">
        <v>387</v>
      </c>
      <c r="B95" s="15" t="s">
        <v>388</v>
      </c>
      <c r="C95" s="15">
        <v>1</v>
      </c>
      <c r="D95" s="15">
        <v>0</v>
      </c>
      <c r="E95" s="157">
        <v>2730760</v>
      </c>
      <c r="F95" s="157">
        <v>5806</v>
      </c>
      <c r="G95" s="19">
        <v>6.5000000000000002E-2</v>
      </c>
      <c r="H95" s="157">
        <v>17000</v>
      </c>
      <c r="I95" s="19">
        <v>0.316</v>
      </c>
      <c r="J95" s="157">
        <v>3500</v>
      </c>
      <c r="K95" s="157">
        <v>0</v>
      </c>
      <c r="L95" s="157">
        <v>0</v>
      </c>
      <c r="M95" s="157">
        <v>0</v>
      </c>
      <c r="O95" s="157"/>
      <c r="P95" s="19"/>
    </row>
    <row r="96" spans="1:16" x14ac:dyDescent="0.25">
      <c r="A96" s="17" t="s">
        <v>389</v>
      </c>
      <c r="B96" s="15" t="s">
        <v>390</v>
      </c>
      <c r="C96" s="15">
        <v>1</v>
      </c>
      <c r="D96" s="15">
        <v>0</v>
      </c>
      <c r="E96" s="157">
        <v>405273</v>
      </c>
      <c r="F96" s="157">
        <v>0</v>
      </c>
      <c r="G96" s="19">
        <v>0.20599999999999999</v>
      </c>
      <c r="H96" s="157">
        <v>0</v>
      </c>
      <c r="I96" s="19">
        <v>0.48799999999999999</v>
      </c>
      <c r="J96" s="157">
        <v>0</v>
      </c>
      <c r="K96" s="157">
        <v>0</v>
      </c>
      <c r="L96" s="157">
        <v>0</v>
      </c>
      <c r="M96" s="157">
        <v>0</v>
      </c>
      <c r="O96" s="157"/>
      <c r="P96" s="19"/>
    </row>
    <row r="97" spans="1:16" x14ac:dyDescent="0.25">
      <c r="A97" s="17" t="s">
        <v>391</v>
      </c>
      <c r="B97" s="15" t="s">
        <v>392</v>
      </c>
      <c r="C97" s="15">
        <v>1</v>
      </c>
      <c r="D97" s="15">
        <v>0</v>
      </c>
      <c r="E97" s="157">
        <v>640198</v>
      </c>
      <c r="F97" s="157">
        <v>0</v>
      </c>
      <c r="G97" s="19">
        <v>0.189</v>
      </c>
      <c r="H97" s="157">
        <v>0</v>
      </c>
      <c r="I97" s="19">
        <v>0.39600000000000002</v>
      </c>
      <c r="J97" s="157">
        <v>0</v>
      </c>
      <c r="K97" s="157">
        <v>0</v>
      </c>
      <c r="L97" s="157">
        <v>0</v>
      </c>
      <c r="M97" s="157">
        <v>0</v>
      </c>
      <c r="O97" s="157"/>
      <c r="P97" s="19"/>
    </row>
    <row r="98" spans="1:16" x14ac:dyDescent="0.25">
      <c r="A98" s="17" t="s">
        <v>393</v>
      </c>
      <c r="B98" s="15" t="s">
        <v>394</v>
      </c>
      <c r="C98" s="15">
        <v>1</v>
      </c>
      <c r="D98" s="15">
        <v>0</v>
      </c>
      <c r="E98" s="157">
        <v>3784888</v>
      </c>
      <c r="F98" s="157">
        <v>683280</v>
      </c>
      <c r="G98" s="19">
        <v>0.47799999999999998</v>
      </c>
      <c r="H98" s="157">
        <v>0</v>
      </c>
      <c r="I98" s="19">
        <v>0.61399999999999999</v>
      </c>
      <c r="J98" s="157">
        <v>0</v>
      </c>
      <c r="K98" s="157">
        <v>0</v>
      </c>
      <c r="L98" s="157">
        <v>0</v>
      </c>
      <c r="M98" s="157">
        <v>0</v>
      </c>
      <c r="O98" s="157"/>
      <c r="P98" s="19"/>
    </row>
    <row r="99" spans="1:16" x14ac:dyDescent="0.25">
      <c r="A99" s="17" t="s">
        <v>395</v>
      </c>
      <c r="B99" s="15" t="s">
        <v>396</v>
      </c>
      <c r="C99" s="15">
        <v>1</v>
      </c>
      <c r="D99" s="15">
        <v>0</v>
      </c>
      <c r="E99" s="157">
        <v>2477709</v>
      </c>
      <c r="F99" s="157">
        <v>0</v>
      </c>
      <c r="G99" s="19">
        <v>0.59599999999999997</v>
      </c>
      <c r="H99" s="157">
        <v>2100</v>
      </c>
      <c r="I99" s="19">
        <v>0.63500000000000001</v>
      </c>
      <c r="J99" s="157">
        <v>22121</v>
      </c>
      <c r="K99" s="157">
        <v>0</v>
      </c>
      <c r="L99" s="157">
        <v>0</v>
      </c>
      <c r="M99" s="157">
        <v>0</v>
      </c>
      <c r="O99" s="157"/>
      <c r="P99" s="19"/>
    </row>
    <row r="100" spans="1:16" x14ac:dyDescent="0.25">
      <c r="A100" s="17" t="s">
        <v>397</v>
      </c>
      <c r="B100" s="15" t="s">
        <v>398</v>
      </c>
      <c r="C100" s="15">
        <v>1</v>
      </c>
      <c r="D100" s="15">
        <v>0</v>
      </c>
      <c r="E100" s="157">
        <v>437639</v>
      </c>
      <c r="F100" s="157">
        <v>855</v>
      </c>
      <c r="G100" s="19">
        <v>0.308</v>
      </c>
      <c r="H100" s="157">
        <v>0</v>
      </c>
      <c r="I100" s="19">
        <v>0.35</v>
      </c>
      <c r="J100" s="157">
        <v>0</v>
      </c>
      <c r="K100" s="157">
        <v>0</v>
      </c>
      <c r="L100" s="157">
        <v>0</v>
      </c>
      <c r="M100" s="157">
        <v>0</v>
      </c>
      <c r="O100" s="157"/>
      <c r="P100" s="19"/>
    </row>
    <row r="101" spans="1:16" x14ac:dyDescent="0.25">
      <c r="A101" s="17" t="s">
        <v>399</v>
      </c>
      <c r="B101" s="15" t="s">
        <v>400</v>
      </c>
      <c r="C101" s="15">
        <v>1</v>
      </c>
      <c r="D101" s="15">
        <v>0</v>
      </c>
      <c r="E101" s="157">
        <v>1071436</v>
      </c>
      <c r="F101" s="157">
        <v>0</v>
      </c>
      <c r="G101" s="19">
        <v>0.9</v>
      </c>
      <c r="H101" s="157">
        <v>3000</v>
      </c>
      <c r="I101" s="19">
        <v>0.82099999999999995</v>
      </c>
      <c r="J101" s="157">
        <v>0</v>
      </c>
      <c r="K101" s="157">
        <v>0</v>
      </c>
      <c r="L101" s="157">
        <v>0</v>
      </c>
      <c r="M101" s="157">
        <v>0</v>
      </c>
      <c r="O101" s="157"/>
      <c r="P101" s="19"/>
    </row>
    <row r="102" spans="1:16" x14ac:dyDescent="0.25">
      <c r="A102" s="17" t="s">
        <v>401</v>
      </c>
      <c r="B102" s="15" t="s">
        <v>402</v>
      </c>
      <c r="C102" s="15">
        <v>1</v>
      </c>
      <c r="D102" s="15">
        <v>0</v>
      </c>
      <c r="E102" s="157">
        <v>3718283</v>
      </c>
      <c r="F102" s="157">
        <v>0</v>
      </c>
      <c r="G102" s="19">
        <v>0.86099999999999999</v>
      </c>
      <c r="H102" s="157">
        <v>0</v>
      </c>
      <c r="I102" s="19">
        <v>0.78200000000000003</v>
      </c>
      <c r="J102" s="157">
        <v>0</v>
      </c>
      <c r="K102" s="157">
        <v>0</v>
      </c>
      <c r="L102" s="157">
        <v>0</v>
      </c>
      <c r="M102" s="157">
        <v>0</v>
      </c>
      <c r="O102" s="157"/>
      <c r="P102" s="19"/>
    </row>
    <row r="103" spans="1:16" x14ac:dyDescent="0.25">
      <c r="A103" s="17" t="s">
        <v>403</v>
      </c>
      <c r="B103" s="15" t="s">
        <v>404</v>
      </c>
      <c r="C103" s="15">
        <v>1</v>
      </c>
      <c r="D103" s="15">
        <v>0</v>
      </c>
      <c r="E103" s="157">
        <v>1353361</v>
      </c>
      <c r="F103" s="157">
        <v>0</v>
      </c>
      <c r="G103" s="19">
        <v>0.9</v>
      </c>
      <c r="H103" s="157">
        <v>0</v>
      </c>
      <c r="I103" s="19">
        <v>0.84699999999999998</v>
      </c>
      <c r="J103" s="157">
        <v>0</v>
      </c>
      <c r="K103" s="157">
        <v>2167</v>
      </c>
      <c r="L103" s="157">
        <v>0</v>
      </c>
      <c r="M103" s="157">
        <v>0</v>
      </c>
      <c r="O103" s="157"/>
      <c r="P103" s="19"/>
    </row>
    <row r="104" spans="1:16" x14ac:dyDescent="0.25">
      <c r="A104" s="17" t="s">
        <v>405</v>
      </c>
      <c r="B104" s="15" t="s">
        <v>406</v>
      </c>
      <c r="C104" s="15">
        <v>1</v>
      </c>
      <c r="D104" s="15">
        <v>0</v>
      </c>
      <c r="E104" s="157">
        <v>1848260</v>
      </c>
      <c r="F104" s="157">
        <v>0</v>
      </c>
      <c r="G104" s="19">
        <v>0.82</v>
      </c>
      <c r="H104" s="157">
        <v>0</v>
      </c>
      <c r="I104" s="19">
        <v>0.747</v>
      </c>
      <c r="J104" s="157">
        <v>28798</v>
      </c>
      <c r="K104" s="157">
        <v>0</v>
      </c>
      <c r="L104" s="157">
        <v>0</v>
      </c>
      <c r="M104" s="157">
        <v>39591</v>
      </c>
      <c r="O104" s="157"/>
      <c r="P104" s="19"/>
    </row>
    <row r="105" spans="1:16" x14ac:dyDescent="0.25">
      <c r="A105" s="17" t="s">
        <v>407</v>
      </c>
      <c r="B105" s="15" t="s">
        <v>408</v>
      </c>
      <c r="C105" s="15">
        <v>1</v>
      </c>
      <c r="D105" s="15">
        <v>0</v>
      </c>
      <c r="E105" s="157">
        <v>1835627</v>
      </c>
      <c r="F105" s="157">
        <v>0</v>
      </c>
      <c r="G105" s="19">
        <v>0.9</v>
      </c>
      <c r="H105" s="157">
        <v>0</v>
      </c>
      <c r="I105" s="19">
        <v>0.84199999999999997</v>
      </c>
      <c r="J105" s="157">
        <v>18040</v>
      </c>
      <c r="K105" s="157">
        <v>0</v>
      </c>
      <c r="L105" s="157">
        <v>0</v>
      </c>
      <c r="M105" s="157">
        <v>42100</v>
      </c>
      <c r="O105" s="157"/>
      <c r="P105" s="19"/>
    </row>
    <row r="106" spans="1:16" x14ac:dyDescent="0.25">
      <c r="A106" s="17" t="s">
        <v>409</v>
      </c>
      <c r="B106" s="15" t="s">
        <v>410</v>
      </c>
      <c r="C106" s="15">
        <v>1</v>
      </c>
      <c r="D106" s="15">
        <v>0</v>
      </c>
      <c r="E106" s="157">
        <v>72665</v>
      </c>
      <c r="F106" s="157">
        <v>0</v>
      </c>
      <c r="G106" s="19">
        <v>6.5000000000000002E-2</v>
      </c>
      <c r="H106" s="157">
        <v>0</v>
      </c>
      <c r="I106" s="19">
        <v>0.104</v>
      </c>
      <c r="J106" s="157">
        <v>0</v>
      </c>
      <c r="K106" s="157">
        <v>0</v>
      </c>
      <c r="L106" s="157">
        <v>0</v>
      </c>
      <c r="M106" s="157">
        <v>0</v>
      </c>
      <c r="O106" s="157"/>
      <c r="P106" s="19"/>
    </row>
    <row r="107" spans="1:16" x14ac:dyDescent="0.25">
      <c r="A107" s="17" t="s">
        <v>411</v>
      </c>
      <c r="B107" s="15" t="s">
        <v>412</v>
      </c>
      <c r="C107" s="15">
        <v>1</v>
      </c>
      <c r="D107" s="15">
        <v>0</v>
      </c>
      <c r="E107" s="157">
        <v>54135</v>
      </c>
      <c r="F107" s="157">
        <v>0</v>
      </c>
      <c r="G107" s="19">
        <v>6.5000000000000002E-2</v>
      </c>
      <c r="H107" s="157">
        <v>0</v>
      </c>
      <c r="I107" s="19">
        <v>1E-3</v>
      </c>
      <c r="J107" s="157">
        <v>0</v>
      </c>
      <c r="K107" s="157">
        <v>0</v>
      </c>
      <c r="L107" s="157">
        <v>0</v>
      </c>
      <c r="M107" s="157">
        <v>0</v>
      </c>
      <c r="O107" s="157"/>
      <c r="P107" s="19"/>
    </row>
    <row r="108" spans="1:16" x14ac:dyDescent="0.25">
      <c r="A108" s="17" t="s">
        <v>413</v>
      </c>
      <c r="B108" s="15" t="s">
        <v>414</v>
      </c>
      <c r="C108" s="15">
        <v>1</v>
      </c>
      <c r="D108" s="15">
        <v>0</v>
      </c>
      <c r="E108" s="157">
        <v>555884</v>
      </c>
      <c r="F108" s="157">
        <v>0</v>
      </c>
      <c r="G108" s="19">
        <v>0.69899999999999995</v>
      </c>
      <c r="H108" s="157">
        <v>0</v>
      </c>
      <c r="I108" s="19">
        <v>0.67500000000000004</v>
      </c>
      <c r="J108" s="157">
        <v>0</v>
      </c>
      <c r="K108" s="157">
        <v>0</v>
      </c>
      <c r="L108" s="157">
        <v>0</v>
      </c>
      <c r="M108" s="157">
        <v>0</v>
      </c>
      <c r="O108" s="157"/>
      <c r="P108" s="19"/>
    </row>
    <row r="109" spans="1:16" x14ac:dyDescent="0.25">
      <c r="A109" s="17" t="s">
        <v>415</v>
      </c>
      <c r="B109" s="15" t="s">
        <v>416</v>
      </c>
      <c r="C109" s="15">
        <v>1</v>
      </c>
      <c r="D109" s="15">
        <v>0</v>
      </c>
      <c r="E109" s="157">
        <v>1115028</v>
      </c>
      <c r="F109" s="157">
        <v>0</v>
      </c>
      <c r="G109" s="19">
        <v>0.64</v>
      </c>
      <c r="H109" s="157">
        <v>0</v>
      </c>
      <c r="I109" s="19">
        <v>0.63300000000000001</v>
      </c>
      <c r="J109" s="157">
        <v>0</v>
      </c>
      <c r="K109" s="157">
        <v>11976</v>
      </c>
      <c r="L109" s="157">
        <v>0</v>
      </c>
      <c r="M109" s="157">
        <v>6330</v>
      </c>
      <c r="O109" s="157"/>
      <c r="P109" s="19"/>
    </row>
    <row r="110" spans="1:16" x14ac:dyDescent="0.25">
      <c r="A110" s="17" t="s">
        <v>417</v>
      </c>
      <c r="B110" s="15" t="s">
        <v>418</v>
      </c>
      <c r="C110" s="15">
        <v>1</v>
      </c>
      <c r="D110" s="15">
        <v>0</v>
      </c>
      <c r="E110" s="157">
        <v>411779</v>
      </c>
      <c r="F110" s="157">
        <v>0</v>
      </c>
      <c r="G110" s="19">
        <v>0.65900000000000003</v>
      </c>
      <c r="H110" s="157">
        <v>0</v>
      </c>
      <c r="I110" s="19">
        <v>0.71099999999999997</v>
      </c>
      <c r="J110" s="157">
        <v>0</v>
      </c>
      <c r="K110" s="157">
        <v>0</v>
      </c>
      <c r="L110" s="157">
        <v>0</v>
      </c>
      <c r="M110" s="157">
        <v>0</v>
      </c>
      <c r="O110" s="157"/>
      <c r="P110" s="19"/>
    </row>
    <row r="111" spans="1:16" x14ac:dyDescent="0.25">
      <c r="A111" s="17" t="s">
        <v>419</v>
      </c>
      <c r="B111" s="15" t="s">
        <v>420</v>
      </c>
      <c r="C111" s="15">
        <v>1</v>
      </c>
      <c r="D111" s="15">
        <v>0</v>
      </c>
      <c r="E111" s="157">
        <v>1124442</v>
      </c>
      <c r="F111" s="157">
        <v>0</v>
      </c>
      <c r="G111" s="19">
        <v>0.624</v>
      </c>
      <c r="H111" s="157">
        <v>0</v>
      </c>
      <c r="I111" s="19">
        <v>0.68799999999999994</v>
      </c>
      <c r="J111" s="157">
        <v>17535</v>
      </c>
      <c r="K111" s="157">
        <v>0</v>
      </c>
      <c r="L111" s="157">
        <v>0</v>
      </c>
      <c r="M111" s="157">
        <v>0</v>
      </c>
      <c r="O111" s="157"/>
      <c r="P111" s="19"/>
    </row>
    <row r="112" spans="1:16" x14ac:dyDescent="0.25">
      <c r="A112" s="17" t="s">
        <v>421</v>
      </c>
      <c r="B112" s="15" t="s">
        <v>422</v>
      </c>
      <c r="C112" s="15">
        <v>1</v>
      </c>
      <c r="D112" s="15">
        <v>0</v>
      </c>
      <c r="E112" s="157">
        <v>205599</v>
      </c>
      <c r="F112" s="157">
        <v>0</v>
      </c>
      <c r="G112" s="19">
        <v>0.214</v>
      </c>
      <c r="H112" s="157">
        <v>0</v>
      </c>
      <c r="I112" s="19">
        <v>0.32200000000000001</v>
      </c>
      <c r="J112" s="157">
        <v>0</v>
      </c>
      <c r="K112" s="157">
        <v>0</v>
      </c>
      <c r="L112" s="157">
        <v>0</v>
      </c>
      <c r="M112" s="157">
        <v>0</v>
      </c>
      <c r="O112" s="157"/>
      <c r="P112" s="19"/>
    </row>
    <row r="113" spans="1:16" x14ac:dyDescent="0.25">
      <c r="A113" s="17" t="s">
        <v>423</v>
      </c>
      <c r="B113" s="15" t="s">
        <v>424</v>
      </c>
      <c r="C113" s="15">
        <v>1</v>
      </c>
      <c r="D113" s="15">
        <v>0</v>
      </c>
      <c r="E113" s="157">
        <v>168703</v>
      </c>
      <c r="F113" s="157">
        <v>0</v>
      </c>
      <c r="G113" s="19">
        <v>0.27600000000000002</v>
      </c>
      <c r="H113" s="157">
        <v>0</v>
      </c>
      <c r="I113" s="19">
        <v>0.45300000000000001</v>
      </c>
      <c r="J113" s="157">
        <v>0</v>
      </c>
      <c r="K113" s="157">
        <v>0</v>
      </c>
      <c r="L113" s="157">
        <v>0</v>
      </c>
      <c r="M113" s="157">
        <v>4662</v>
      </c>
      <c r="O113" s="157"/>
      <c r="P113" s="19"/>
    </row>
    <row r="114" spans="1:16" x14ac:dyDescent="0.25">
      <c r="A114" s="17" t="s">
        <v>425</v>
      </c>
      <c r="B114" s="15" t="s">
        <v>426</v>
      </c>
      <c r="C114" s="15">
        <v>1</v>
      </c>
      <c r="D114" s="15">
        <v>0</v>
      </c>
      <c r="E114" s="157">
        <v>2324309</v>
      </c>
      <c r="F114" s="157">
        <v>0</v>
      </c>
      <c r="G114" s="19">
        <v>0.9</v>
      </c>
      <c r="H114" s="157">
        <v>0</v>
      </c>
      <c r="I114" s="19">
        <v>0.84699999999999998</v>
      </c>
      <c r="J114" s="157">
        <v>0</v>
      </c>
      <c r="K114" s="157">
        <v>0</v>
      </c>
      <c r="L114" s="157">
        <v>0</v>
      </c>
      <c r="M114" s="157">
        <v>0</v>
      </c>
      <c r="O114" s="157"/>
      <c r="P114" s="19"/>
    </row>
    <row r="115" spans="1:16" x14ac:dyDescent="0.25">
      <c r="A115" s="17" t="s">
        <v>427</v>
      </c>
      <c r="B115" s="15" t="s">
        <v>428</v>
      </c>
      <c r="C115" s="15">
        <v>1</v>
      </c>
      <c r="D115" s="15">
        <v>0</v>
      </c>
      <c r="E115" s="157">
        <v>253688</v>
      </c>
      <c r="F115" s="157">
        <v>0</v>
      </c>
      <c r="G115" s="19">
        <v>0.69399999999999995</v>
      </c>
      <c r="H115" s="157">
        <v>0</v>
      </c>
      <c r="I115" s="19">
        <v>0.66300000000000003</v>
      </c>
      <c r="J115" s="157">
        <v>0</v>
      </c>
      <c r="K115" s="157">
        <v>0</v>
      </c>
      <c r="L115" s="157">
        <v>0</v>
      </c>
      <c r="M115" s="157">
        <v>7956</v>
      </c>
      <c r="O115" s="157"/>
      <c r="P115" s="19"/>
    </row>
    <row r="116" spans="1:16" x14ac:dyDescent="0.25">
      <c r="A116" s="17" t="s">
        <v>429</v>
      </c>
      <c r="B116" s="15" t="s">
        <v>430</v>
      </c>
      <c r="C116" s="15">
        <v>1</v>
      </c>
      <c r="D116" s="15">
        <v>0</v>
      </c>
      <c r="E116" s="157">
        <v>813224</v>
      </c>
      <c r="F116" s="157">
        <v>0</v>
      </c>
      <c r="G116" s="19">
        <v>0.61</v>
      </c>
      <c r="H116" s="157">
        <v>3807</v>
      </c>
      <c r="I116" s="19">
        <v>0.63100000000000001</v>
      </c>
      <c r="J116" s="157">
        <v>6684</v>
      </c>
      <c r="K116" s="157">
        <v>0</v>
      </c>
      <c r="L116" s="157">
        <v>0</v>
      </c>
      <c r="M116" s="157">
        <v>2940</v>
      </c>
      <c r="O116" s="157"/>
      <c r="P116" s="19"/>
    </row>
    <row r="117" spans="1:16" x14ac:dyDescent="0.25">
      <c r="A117" s="17" t="s">
        <v>431</v>
      </c>
      <c r="B117" s="15" t="s">
        <v>432</v>
      </c>
      <c r="C117" s="15">
        <v>1</v>
      </c>
      <c r="D117" s="15">
        <v>0</v>
      </c>
      <c r="E117" s="157">
        <v>1023779</v>
      </c>
      <c r="F117" s="157">
        <v>0</v>
      </c>
      <c r="G117" s="19">
        <v>0.88800000000000001</v>
      </c>
      <c r="H117" s="157">
        <v>2600</v>
      </c>
      <c r="I117" s="19">
        <v>0.73799999999999999</v>
      </c>
      <c r="J117" s="157">
        <v>0</v>
      </c>
      <c r="K117" s="157">
        <v>0</v>
      </c>
      <c r="L117" s="157">
        <v>0</v>
      </c>
      <c r="M117" s="157">
        <v>0</v>
      </c>
      <c r="O117" s="157"/>
      <c r="P117" s="19"/>
    </row>
    <row r="118" spans="1:16" x14ac:dyDescent="0.25">
      <c r="A118" s="17" t="s">
        <v>433</v>
      </c>
      <c r="B118" s="15" t="s">
        <v>434</v>
      </c>
      <c r="C118" s="15">
        <v>1</v>
      </c>
      <c r="D118" s="15">
        <v>0</v>
      </c>
      <c r="E118" s="157">
        <v>3387223</v>
      </c>
      <c r="F118" s="157">
        <v>522510</v>
      </c>
      <c r="G118" s="19">
        <v>0.53400000000000003</v>
      </c>
      <c r="H118" s="157">
        <v>0</v>
      </c>
      <c r="I118" s="19">
        <v>0.56899999999999995</v>
      </c>
      <c r="J118" s="157">
        <v>0</v>
      </c>
      <c r="K118" s="157">
        <v>0</v>
      </c>
      <c r="L118" s="157">
        <v>0</v>
      </c>
      <c r="M118" s="157">
        <v>0</v>
      </c>
      <c r="O118" s="157"/>
      <c r="P118" s="19"/>
    </row>
    <row r="119" spans="1:16" x14ac:dyDescent="0.25">
      <c r="A119" s="17" t="s">
        <v>435</v>
      </c>
      <c r="B119" s="15" t="s">
        <v>436</v>
      </c>
      <c r="C119" s="15">
        <v>1</v>
      </c>
      <c r="D119" s="15">
        <v>0</v>
      </c>
      <c r="E119" s="157">
        <v>593683</v>
      </c>
      <c r="F119" s="157">
        <v>0</v>
      </c>
      <c r="G119" s="19">
        <v>0.71699999999999997</v>
      </c>
      <c r="H119" s="157">
        <v>0</v>
      </c>
      <c r="I119" s="19">
        <v>0.65300000000000002</v>
      </c>
      <c r="J119" s="157">
        <v>0</v>
      </c>
      <c r="K119" s="157">
        <v>0</v>
      </c>
      <c r="L119" s="157">
        <v>0</v>
      </c>
      <c r="M119" s="157">
        <v>0</v>
      </c>
      <c r="O119" s="157"/>
      <c r="P119" s="19"/>
    </row>
    <row r="120" spans="1:16" x14ac:dyDescent="0.25">
      <c r="A120" s="17" t="s">
        <v>437</v>
      </c>
      <c r="B120" s="15" t="s">
        <v>438</v>
      </c>
      <c r="C120" s="15">
        <v>1</v>
      </c>
      <c r="D120" s="15">
        <v>0</v>
      </c>
      <c r="E120" s="157">
        <v>2691567</v>
      </c>
      <c r="F120" s="157">
        <v>0</v>
      </c>
      <c r="G120" s="19">
        <v>0.61699999999999999</v>
      </c>
      <c r="H120" s="157">
        <v>8000</v>
      </c>
      <c r="I120" s="19">
        <v>0.56399999999999995</v>
      </c>
      <c r="J120" s="157">
        <v>23240</v>
      </c>
      <c r="K120" s="157">
        <v>0</v>
      </c>
      <c r="L120" s="157">
        <v>0</v>
      </c>
      <c r="M120" s="157">
        <v>0</v>
      </c>
      <c r="O120" s="157"/>
      <c r="P120" s="19"/>
    </row>
    <row r="121" spans="1:16" x14ac:dyDescent="0.25">
      <c r="A121" s="17" t="s">
        <v>439</v>
      </c>
      <c r="B121" s="15" t="s">
        <v>440</v>
      </c>
      <c r="C121" s="15">
        <v>1</v>
      </c>
      <c r="D121" s="15">
        <v>0</v>
      </c>
      <c r="E121" s="157">
        <v>240051</v>
      </c>
      <c r="F121" s="157">
        <v>0</v>
      </c>
      <c r="G121" s="19">
        <v>0.20100000000000001</v>
      </c>
      <c r="H121" s="157">
        <v>0</v>
      </c>
      <c r="I121" s="19">
        <v>0.49399999999999999</v>
      </c>
      <c r="J121" s="157">
        <v>0</v>
      </c>
      <c r="K121" s="157">
        <v>0</v>
      </c>
      <c r="L121" s="157">
        <v>0</v>
      </c>
      <c r="M121" s="157">
        <v>0</v>
      </c>
      <c r="O121" s="157"/>
      <c r="P121" s="19"/>
    </row>
    <row r="122" spans="1:16" x14ac:dyDescent="0.25">
      <c r="A122" s="17" t="s">
        <v>441</v>
      </c>
      <c r="B122" s="15" t="s">
        <v>442</v>
      </c>
      <c r="C122" s="15">
        <v>1</v>
      </c>
      <c r="D122" s="15">
        <v>0</v>
      </c>
      <c r="E122" s="157">
        <v>1035422</v>
      </c>
      <c r="F122" s="157">
        <v>0</v>
      </c>
      <c r="G122" s="19">
        <v>0.47099999999999997</v>
      </c>
      <c r="H122" s="157">
        <v>0</v>
      </c>
      <c r="I122" s="19">
        <v>0.39900000000000002</v>
      </c>
      <c r="J122" s="157">
        <v>0</v>
      </c>
      <c r="K122" s="157">
        <v>0</v>
      </c>
      <c r="L122" s="157">
        <v>0</v>
      </c>
      <c r="M122" s="157">
        <v>0</v>
      </c>
      <c r="O122" s="157"/>
      <c r="P122" s="19"/>
    </row>
    <row r="123" spans="1:16" x14ac:dyDescent="0.25">
      <c r="A123" s="17" t="s">
        <v>443</v>
      </c>
      <c r="B123" s="15" t="s">
        <v>444</v>
      </c>
      <c r="C123" s="15">
        <v>1</v>
      </c>
      <c r="D123" s="15">
        <v>0</v>
      </c>
      <c r="E123" s="157">
        <v>778765</v>
      </c>
      <c r="F123" s="157">
        <v>0</v>
      </c>
      <c r="G123" s="19">
        <v>8.3000000000000004E-2</v>
      </c>
      <c r="H123" s="157">
        <v>0</v>
      </c>
      <c r="I123" s="19">
        <v>0.36799999999999999</v>
      </c>
      <c r="J123" s="157">
        <v>800</v>
      </c>
      <c r="K123" s="157">
        <v>0</v>
      </c>
      <c r="L123" s="157">
        <v>0</v>
      </c>
      <c r="M123" s="157">
        <v>0</v>
      </c>
      <c r="O123" s="157"/>
      <c r="P123" s="19"/>
    </row>
    <row r="124" spans="1:16" x14ac:dyDescent="0.25">
      <c r="A124" s="17" t="s">
        <v>445</v>
      </c>
      <c r="B124" s="15" t="s">
        <v>446</v>
      </c>
      <c r="C124" s="15">
        <v>1</v>
      </c>
      <c r="D124" s="15">
        <v>0</v>
      </c>
      <c r="E124" s="157">
        <v>1984926</v>
      </c>
      <c r="F124" s="157">
        <v>0</v>
      </c>
      <c r="G124" s="19">
        <v>0.9</v>
      </c>
      <c r="H124" s="157">
        <v>0</v>
      </c>
      <c r="I124" s="19">
        <v>0.77300000000000002</v>
      </c>
      <c r="J124" s="157">
        <v>0</v>
      </c>
      <c r="K124" s="157">
        <v>26653</v>
      </c>
      <c r="L124" s="157">
        <v>0</v>
      </c>
      <c r="M124" s="157">
        <v>0</v>
      </c>
      <c r="O124" s="157"/>
      <c r="P124" s="19"/>
    </row>
    <row r="125" spans="1:16" x14ac:dyDescent="0.25">
      <c r="A125" s="17" t="s">
        <v>447</v>
      </c>
      <c r="B125" s="15" t="s">
        <v>448</v>
      </c>
      <c r="C125" s="15">
        <v>1</v>
      </c>
      <c r="D125" s="15">
        <v>0</v>
      </c>
      <c r="E125" s="157">
        <v>4453166</v>
      </c>
      <c r="F125" s="157">
        <v>0</v>
      </c>
      <c r="G125" s="19">
        <v>0.65800000000000003</v>
      </c>
      <c r="H125" s="157">
        <v>5000</v>
      </c>
      <c r="I125" s="19">
        <v>0.61</v>
      </c>
      <c r="J125" s="157">
        <v>0</v>
      </c>
      <c r="K125" s="157">
        <v>7191</v>
      </c>
      <c r="L125" s="157">
        <v>0</v>
      </c>
      <c r="M125" s="157">
        <v>51909</v>
      </c>
      <c r="O125" s="157"/>
      <c r="P125" s="19"/>
    </row>
    <row r="126" spans="1:16" x14ac:dyDescent="0.25">
      <c r="A126" s="17" t="s">
        <v>449</v>
      </c>
      <c r="B126" s="15" t="s">
        <v>450</v>
      </c>
      <c r="C126" s="15">
        <v>1</v>
      </c>
      <c r="D126" s="15">
        <v>0</v>
      </c>
      <c r="E126" s="157">
        <v>1020173</v>
      </c>
      <c r="F126" s="157">
        <v>0</v>
      </c>
      <c r="G126" s="19">
        <v>0.74199999999999999</v>
      </c>
      <c r="H126" s="157">
        <v>0</v>
      </c>
      <c r="I126" s="19">
        <v>0.70299999999999996</v>
      </c>
      <c r="J126" s="157">
        <v>0</v>
      </c>
      <c r="K126" s="157">
        <v>0</v>
      </c>
      <c r="L126" s="157">
        <v>0</v>
      </c>
      <c r="M126" s="157">
        <v>0</v>
      </c>
      <c r="O126" s="157"/>
      <c r="P126" s="19"/>
    </row>
    <row r="127" spans="1:16" x14ac:dyDescent="0.25">
      <c r="A127" s="17" t="s">
        <v>451</v>
      </c>
      <c r="B127" s="15" t="s">
        <v>452</v>
      </c>
      <c r="C127" s="15">
        <v>1</v>
      </c>
      <c r="D127" s="15">
        <v>0</v>
      </c>
      <c r="E127" s="157">
        <v>742204</v>
      </c>
      <c r="F127" s="157">
        <v>0</v>
      </c>
      <c r="G127" s="19">
        <v>0.51900000000000002</v>
      </c>
      <c r="H127" s="157">
        <v>0</v>
      </c>
      <c r="I127" s="19">
        <v>0.54400000000000004</v>
      </c>
      <c r="J127" s="157">
        <v>19460</v>
      </c>
      <c r="K127" s="157">
        <v>0</v>
      </c>
      <c r="L127" s="157">
        <v>0</v>
      </c>
      <c r="M127" s="157">
        <v>0</v>
      </c>
      <c r="O127" s="157"/>
      <c r="P127" s="19"/>
    </row>
    <row r="128" spans="1:16" x14ac:dyDescent="0.25">
      <c r="A128" s="17" t="s">
        <v>453</v>
      </c>
      <c r="B128" s="15" t="s">
        <v>454</v>
      </c>
      <c r="C128" s="15">
        <v>1</v>
      </c>
      <c r="D128" s="15">
        <v>0</v>
      </c>
      <c r="E128" s="157">
        <v>407098</v>
      </c>
      <c r="F128" s="157">
        <v>0</v>
      </c>
      <c r="G128" s="19">
        <v>6.5000000000000002E-2</v>
      </c>
      <c r="H128" s="157">
        <v>0</v>
      </c>
      <c r="I128" s="19">
        <v>0.26800000000000002</v>
      </c>
      <c r="J128" s="157">
        <v>3500</v>
      </c>
      <c r="K128" s="157">
        <v>0</v>
      </c>
      <c r="L128" s="157">
        <v>0</v>
      </c>
      <c r="M128" s="157">
        <v>0</v>
      </c>
      <c r="O128" s="157"/>
      <c r="P128" s="19"/>
    </row>
    <row r="129" spans="1:16" x14ac:dyDescent="0.25">
      <c r="A129" s="17" t="s">
        <v>455</v>
      </c>
      <c r="B129" s="15" t="s">
        <v>456</v>
      </c>
      <c r="C129" s="15">
        <v>1</v>
      </c>
      <c r="D129" s="15">
        <v>0</v>
      </c>
      <c r="E129" s="157">
        <v>5423294</v>
      </c>
      <c r="F129" s="157">
        <v>0</v>
      </c>
      <c r="G129" s="19">
        <v>0.60499999999999998</v>
      </c>
      <c r="H129" s="157">
        <v>220</v>
      </c>
      <c r="I129" s="19">
        <v>0.55100000000000005</v>
      </c>
      <c r="J129" s="157">
        <v>0</v>
      </c>
      <c r="K129" s="157">
        <v>0</v>
      </c>
      <c r="L129" s="157">
        <v>0</v>
      </c>
      <c r="M129" s="157">
        <v>0</v>
      </c>
      <c r="O129" s="157"/>
      <c r="P129" s="19"/>
    </row>
    <row r="130" spans="1:16" x14ac:dyDescent="0.25">
      <c r="A130" s="17" t="s">
        <v>457</v>
      </c>
      <c r="B130" s="15" t="s">
        <v>458</v>
      </c>
      <c r="C130" s="15">
        <v>1</v>
      </c>
      <c r="D130" s="15">
        <v>0</v>
      </c>
      <c r="E130" s="157">
        <v>450484</v>
      </c>
      <c r="F130" s="157">
        <v>0</v>
      </c>
      <c r="G130" s="19">
        <v>0.115</v>
      </c>
      <c r="H130" s="157">
        <v>4600</v>
      </c>
      <c r="I130" s="19">
        <v>0.13</v>
      </c>
      <c r="J130" s="157">
        <v>1000</v>
      </c>
      <c r="K130" s="157">
        <v>0</v>
      </c>
      <c r="L130" s="157">
        <v>0</v>
      </c>
      <c r="M130" s="157">
        <v>2600</v>
      </c>
      <c r="O130" s="157"/>
      <c r="P130" s="19"/>
    </row>
    <row r="131" spans="1:16" x14ac:dyDescent="0.25">
      <c r="A131" s="17" t="s">
        <v>459</v>
      </c>
      <c r="B131" s="15" t="s">
        <v>460</v>
      </c>
      <c r="C131" s="15">
        <v>1</v>
      </c>
      <c r="D131" s="15">
        <v>0</v>
      </c>
      <c r="E131" s="157">
        <v>2171335</v>
      </c>
      <c r="F131" s="157">
        <v>0</v>
      </c>
      <c r="G131" s="19">
        <v>0.70599999999999996</v>
      </c>
      <c r="H131" s="157">
        <v>5000</v>
      </c>
      <c r="I131" s="19">
        <v>0.67400000000000004</v>
      </c>
      <c r="J131" s="157">
        <v>3815</v>
      </c>
      <c r="K131" s="157">
        <v>0</v>
      </c>
      <c r="L131" s="157">
        <v>0</v>
      </c>
      <c r="M131" s="157">
        <v>0</v>
      </c>
      <c r="O131" s="157"/>
      <c r="P131" s="19"/>
    </row>
    <row r="132" spans="1:16" x14ac:dyDescent="0.25">
      <c r="A132" s="17" t="s">
        <v>461</v>
      </c>
      <c r="B132" s="15" t="s">
        <v>462</v>
      </c>
      <c r="C132" s="15">
        <v>1</v>
      </c>
      <c r="D132" s="15">
        <v>0</v>
      </c>
      <c r="E132" s="157">
        <v>3521394</v>
      </c>
      <c r="F132" s="157">
        <v>0</v>
      </c>
      <c r="G132" s="19">
        <v>0.70299999999999996</v>
      </c>
      <c r="H132" s="157">
        <v>0</v>
      </c>
      <c r="I132" s="19">
        <v>0.65100000000000002</v>
      </c>
      <c r="J132" s="157">
        <v>26285</v>
      </c>
      <c r="K132" s="157">
        <v>0</v>
      </c>
      <c r="L132" s="157">
        <v>0</v>
      </c>
      <c r="M132" s="157">
        <v>0</v>
      </c>
      <c r="O132" s="157"/>
      <c r="P132" s="19"/>
    </row>
    <row r="133" spans="1:16" x14ac:dyDescent="0.25">
      <c r="A133" s="17" t="s">
        <v>463</v>
      </c>
      <c r="B133" s="15" t="s">
        <v>464</v>
      </c>
      <c r="C133" s="15">
        <v>1</v>
      </c>
      <c r="D133" s="15">
        <v>0</v>
      </c>
      <c r="E133" s="157">
        <v>10034114</v>
      </c>
      <c r="F133" s="157">
        <v>0</v>
      </c>
      <c r="G133" s="19">
        <v>0.61499999999999999</v>
      </c>
      <c r="H133" s="157">
        <v>0</v>
      </c>
      <c r="I133" s="19">
        <v>0.56200000000000006</v>
      </c>
      <c r="J133" s="157">
        <v>0</v>
      </c>
      <c r="K133" s="157">
        <v>0</v>
      </c>
      <c r="L133" s="157">
        <v>0</v>
      </c>
      <c r="M133" s="157">
        <v>0</v>
      </c>
      <c r="O133" s="157"/>
      <c r="P133" s="19"/>
    </row>
    <row r="134" spans="1:16" x14ac:dyDescent="0.25">
      <c r="A134" s="17" t="s">
        <v>465</v>
      </c>
      <c r="B134" s="15" t="s">
        <v>466</v>
      </c>
      <c r="C134" s="15">
        <v>1</v>
      </c>
      <c r="D134" s="15">
        <v>0</v>
      </c>
      <c r="E134" s="157">
        <v>3608814</v>
      </c>
      <c r="F134" s="157">
        <v>0</v>
      </c>
      <c r="G134" s="19">
        <v>0.61199999999999999</v>
      </c>
      <c r="H134" s="157">
        <v>0</v>
      </c>
      <c r="I134" s="19">
        <v>0.56499999999999995</v>
      </c>
      <c r="J134" s="157">
        <v>0</v>
      </c>
      <c r="K134" s="157">
        <v>0</v>
      </c>
      <c r="L134" s="157">
        <v>0</v>
      </c>
      <c r="M134" s="157">
        <v>0</v>
      </c>
      <c r="O134" s="157"/>
      <c r="P134" s="19"/>
    </row>
    <row r="135" spans="1:16" x14ac:dyDescent="0.25">
      <c r="A135" s="17" t="s">
        <v>467</v>
      </c>
      <c r="B135" s="15" t="s">
        <v>468</v>
      </c>
      <c r="C135" s="15">
        <v>1</v>
      </c>
      <c r="D135" s="15">
        <v>0</v>
      </c>
      <c r="E135" s="157">
        <v>2233783</v>
      </c>
      <c r="F135" s="157">
        <v>0</v>
      </c>
      <c r="G135" s="19">
        <v>0.55800000000000005</v>
      </c>
      <c r="H135" s="157">
        <v>8250</v>
      </c>
      <c r="I135" s="19">
        <v>0.56100000000000005</v>
      </c>
      <c r="J135" s="157">
        <v>0</v>
      </c>
      <c r="K135" s="157">
        <v>15578</v>
      </c>
      <c r="L135" s="157">
        <v>0</v>
      </c>
      <c r="M135" s="157">
        <v>0</v>
      </c>
      <c r="O135" s="157"/>
      <c r="P135" s="19"/>
    </row>
    <row r="136" spans="1:16" x14ac:dyDescent="0.25">
      <c r="A136" s="17" t="s">
        <v>469</v>
      </c>
      <c r="B136" s="15" t="s">
        <v>470</v>
      </c>
      <c r="C136" s="15">
        <v>1</v>
      </c>
      <c r="D136" s="15">
        <v>1</v>
      </c>
      <c r="E136" s="157">
        <v>89249247</v>
      </c>
      <c r="F136" s="157">
        <v>0</v>
      </c>
      <c r="G136" s="19">
        <v>0.9</v>
      </c>
      <c r="H136" s="157">
        <v>125000</v>
      </c>
      <c r="I136" s="19">
        <v>0.86899999999999999</v>
      </c>
      <c r="J136" s="157">
        <v>0</v>
      </c>
      <c r="K136" s="157">
        <v>602852</v>
      </c>
      <c r="L136" s="157">
        <v>373647</v>
      </c>
      <c r="M136" s="157">
        <v>0</v>
      </c>
      <c r="O136" s="157"/>
      <c r="P136" s="19"/>
    </row>
    <row r="137" spans="1:16" x14ac:dyDescent="0.25">
      <c r="A137" s="17" t="s">
        <v>471</v>
      </c>
      <c r="B137" s="15" t="s">
        <v>472</v>
      </c>
      <c r="C137" s="15">
        <v>1</v>
      </c>
      <c r="D137" s="15">
        <v>0</v>
      </c>
      <c r="E137" s="157">
        <v>2514106</v>
      </c>
      <c r="F137" s="157">
        <v>0</v>
      </c>
      <c r="G137" s="19">
        <v>0.72299999999999998</v>
      </c>
      <c r="H137" s="157">
        <v>0</v>
      </c>
      <c r="I137" s="19">
        <v>0.626</v>
      </c>
      <c r="J137" s="157">
        <v>25410</v>
      </c>
      <c r="K137" s="157">
        <v>0</v>
      </c>
      <c r="L137" s="157">
        <v>0</v>
      </c>
      <c r="M137" s="157">
        <v>0</v>
      </c>
      <c r="O137" s="157"/>
      <c r="P137" s="19"/>
    </row>
    <row r="138" spans="1:16" x14ac:dyDescent="0.25">
      <c r="A138" s="17" t="s">
        <v>473</v>
      </c>
      <c r="B138" s="15" t="s">
        <v>474</v>
      </c>
      <c r="C138" s="15">
        <v>1</v>
      </c>
      <c r="D138" s="15">
        <v>0</v>
      </c>
      <c r="E138" s="157">
        <v>2632377</v>
      </c>
      <c r="F138" s="157">
        <v>0</v>
      </c>
      <c r="G138" s="19">
        <v>0.75600000000000001</v>
      </c>
      <c r="H138" s="157">
        <v>5500</v>
      </c>
      <c r="I138" s="19">
        <v>0.68100000000000005</v>
      </c>
      <c r="J138" s="157">
        <v>27335</v>
      </c>
      <c r="K138" s="157">
        <v>0</v>
      </c>
      <c r="L138" s="157">
        <v>0</v>
      </c>
      <c r="M138" s="157">
        <v>0</v>
      </c>
      <c r="O138" s="157"/>
      <c r="P138" s="19"/>
    </row>
    <row r="139" spans="1:16" x14ac:dyDescent="0.25">
      <c r="A139" s="17" t="s">
        <v>475</v>
      </c>
      <c r="B139" s="15" t="s">
        <v>476</v>
      </c>
      <c r="C139" s="15">
        <v>1</v>
      </c>
      <c r="D139" s="15">
        <v>0</v>
      </c>
      <c r="E139" s="157">
        <v>935552</v>
      </c>
      <c r="F139" s="157">
        <v>0</v>
      </c>
      <c r="G139" s="19">
        <v>0.86199999999999999</v>
      </c>
      <c r="H139" s="157">
        <v>0</v>
      </c>
      <c r="I139" s="19">
        <v>0.75900000000000001</v>
      </c>
      <c r="J139" s="157">
        <v>0</v>
      </c>
      <c r="K139" s="157">
        <v>0</v>
      </c>
      <c r="L139" s="157">
        <v>0</v>
      </c>
      <c r="M139" s="157">
        <v>0</v>
      </c>
      <c r="O139" s="157"/>
      <c r="P139" s="19"/>
    </row>
    <row r="140" spans="1:16" x14ac:dyDescent="0.25">
      <c r="A140" s="17" t="s">
        <v>477</v>
      </c>
      <c r="B140" s="15" t="s">
        <v>478</v>
      </c>
      <c r="C140" s="15">
        <v>0</v>
      </c>
      <c r="D140" s="15">
        <v>0</v>
      </c>
      <c r="E140" s="157" t="s">
        <v>1916</v>
      </c>
      <c r="F140" s="157" t="s">
        <v>1916</v>
      </c>
      <c r="G140" s="157" t="s">
        <v>1916</v>
      </c>
      <c r="H140" s="157" t="s">
        <v>1916</v>
      </c>
      <c r="I140" s="157" t="s">
        <v>1916</v>
      </c>
      <c r="J140" s="157" t="s">
        <v>1916</v>
      </c>
      <c r="K140" s="157" t="s">
        <v>1916</v>
      </c>
      <c r="L140" s="157" t="s">
        <v>1916</v>
      </c>
      <c r="M140" s="157" t="s">
        <v>1916</v>
      </c>
      <c r="O140" s="157"/>
      <c r="P140" s="19"/>
    </row>
    <row r="141" spans="1:16" x14ac:dyDescent="0.25">
      <c r="A141" s="17" t="s">
        <v>479</v>
      </c>
      <c r="B141" s="15" t="s">
        <v>480</v>
      </c>
      <c r="C141" s="15">
        <v>1</v>
      </c>
      <c r="D141" s="15">
        <v>0</v>
      </c>
      <c r="E141" s="157">
        <v>1338616</v>
      </c>
      <c r="F141" s="157">
        <v>0</v>
      </c>
      <c r="G141" s="19">
        <v>0.84399999999999997</v>
      </c>
      <c r="H141" s="157">
        <v>0</v>
      </c>
      <c r="I141" s="19">
        <v>0.73099999999999998</v>
      </c>
      <c r="J141" s="157">
        <v>0</v>
      </c>
      <c r="K141" s="157">
        <v>0</v>
      </c>
      <c r="L141" s="157">
        <v>0</v>
      </c>
      <c r="M141" s="157">
        <v>0</v>
      </c>
      <c r="O141" s="157"/>
      <c r="P141" s="19"/>
    </row>
    <row r="142" spans="1:16" x14ac:dyDescent="0.25">
      <c r="A142" s="17" t="s">
        <v>481</v>
      </c>
      <c r="B142" s="15" t="s">
        <v>482</v>
      </c>
      <c r="C142" s="15">
        <v>1</v>
      </c>
      <c r="D142" s="15">
        <v>0</v>
      </c>
      <c r="E142" s="157">
        <v>3207851</v>
      </c>
      <c r="F142" s="157">
        <v>0</v>
      </c>
      <c r="G142" s="19">
        <v>0.59899999999999998</v>
      </c>
      <c r="H142" s="157">
        <v>6000</v>
      </c>
      <c r="I142" s="19">
        <v>0.57199999999999995</v>
      </c>
      <c r="J142" s="157">
        <v>41860</v>
      </c>
      <c r="K142" s="157">
        <v>0</v>
      </c>
      <c r="L142" s="157">
        <v>0</v>
      </c>
      <c r="M142" s="157">
        <v>0</v>
      </c>
      <c r="O142" s="157"/>
      <c r="P142" s="19"/>
    </row>
    <row r="143" spans="1:16" x14ac:dyDescent="0.25">
      <c r="A143" s="17" t="s">
        <v>483</v>
      </c>
      <c r="B143" s="15" t="s">
        <v>484</v>
      </c>
      <c r="C143" s="15">
        <v>1</v>
      </c>
      <c r="D143" s="15">
        <v>0</v>
      </c>
      <c r="E143" s="157">
        <v>2971251</v>
      </c>
      <c r="F143" s="157">
        <v>0</v>
      </c>
      <c r="G143" s="19">
        <v>0.73099999999999998</v>
      </c>
      <c r="H143" s="157">
        <v>10000</v>
      </c>
      <c r="I143" s="19">
        <v>0.69799999999999995</v>
      </c>
      <c r="J143" s="157">
        <v>18925</v>
      </c>
      <c r="K143" s="157">
        <v>0</v>
      </c>
      <c r="L143" s="157">
        <v>0</v>
      </c>
      <c r="M143" s="157">
        <v>0</v>
      </c>
      <c r="O143" s="157"/>
      <c r="P143" s="19"/>
    </row>
    <row r="144" spans="1:16" x14ac:dyDescent="0.25">
      <c r="A144" s="17" t="s">
        <v>485</v>
      </c>
      <c r="B144" s="15" t="s">
        <v>486</v>
      </c>
      <c r="C144" s="15">
        <v>1</v>
      </c>
      <c r="D144" s="15">
        <v>0</v>
      </c>
      <c r="E144" s="157">
        <v>3600625</v>
      </c>
      <c r="F144" s="157">
        <v>0</v>
      </c>
      <c r="G144" s="19">
        <v>0.69399999999999995</v>
      </c>
      <c r="H144" s="157">
        <v>7000</v>
      </c>
      <c r="I144" s="19">
        <v>0.68200000000000005</v>
      </c>
      <c r="J144" s="157">
        <v>25935</v>
      </c>
      <c r="K144" s="157">
        <v>612503</v>
      </c>
      <c r="L144" s="157">
        <v>468111</v>
      </c>
      <c r="M144" s="157">
        <v>55565</v>
      </c>
      <c r="O144" s="157"/>
      <c r="P144" s="19"/>
    </row>
    <row r="145" spans="1:16" x14ac:dyDescent="0.25">
      <c r="A145" s="17" t="s">
        <v>487</v>
      </c>
      <c r="B145" s="15" t="s">
        <v>488</v>
      </c>
      <c r="C145" s="15">
        <v>1</v>
      </c>
      <c r="D145" s="15">
        <v>0</v>
      </c>
      <c r="E145" s="157">
        <v>3121203</v>
      </c>
      <c r="F145" s="157">
        <v>0</v>
      </c>
      <c r="G145" s="19">
        <v>0.53</v>
      </c>
      <c r="H145" s="157">
        <v>12000</v>
      </c>
      <c r="I145" s="19">
        <v>0.61</v>
      </c>
      <c r="J145" s="157">
        <v>0</v>
      </c>
      <c r="K145" s="157">
        <v>0</v>
      </c>
      <c r="L145" s="157">
        <v>0</v>
      </c>
      <c r="M145" s="157">
        <v>0</v>
      </c>
      <c r="O145" s="157"/>
      <c r="P145" s="19"/>
    </row>
    <row r="146" spans="1:16" x14ac:dyDescent="0.25">
      <c r="A146" s="17" t="s">
        <v>489</v>
      </c>
      <c r="B146" s="15" t="s">
        <v>490</v>
      </c>
      <c r="C146" s="15">
        <v>1</v>
      </c>
      <c r="D146" s="15">
        <v>0</v>
      </c>
      <c r="E146" s="157">
        <v>3981305</v>
      </c>
      <c r="F146" s="157">
        <v>95976</v>
      </c>
      <c r="G146" s="19">
        <v>0.79300000000000004</v>
      </c>
      <c r="H146" s="157">
        <v>25000</v>
      </c>
      <c r="I146" s="19">
        <v>0.72</v>
      </c>
      <c r="J146" s="157">
        <v>0</v>
      </c>
      <c r="K146" s="157">
        <v>0</v>
      </c>
      <c r="L146" s="157">
        <v>0</v>
      </c>
      <c r="M146" s="157">
        <v>0</v>
      </c>
      <c r="O146" s="157"/>
      <c r="P146" s="19"/>
    </row>
    <row r="147" spans="1:16" x14ac:dyDescent="0.25">
      <c r="A147" s="17" t="s">
        <v>491</v>
      </c>
      <c r="B147" s="15" t="s">
        <v>492</v>
      </c>
      <c r="C147" s="15">
        <v>1</v>
      </c>
      <c r="D147" s="15">
        <v>0</v>
      </c>
      <c r="E147" s="157">
        <v>4240854</v>
      </c>
      <c r="F147" s="157">
        <v>0</v>
      </c>
      <c r="G147" s="19">
        <v>0.66300000000000003</v>
      </c>
      <c r="H147" s="157">
        <v>0</v>
      </c>
      <c r="I147" s="19">
        <v>0.61499999999999999</v>
      </c>
      <c r="J147" s="157">
        <v>25025</v>
      </c>
      <c r="K147" s="157">
        <v>0</v>
      </c>
      <c r="L147" s="157">
        <v>0</v>
      </c>
      <c r="M147" s="157">
        <v>91224</v>
      </c>
      <c r="O147" s="157"/>
      <c r="P147" s="19"/>
    </row>
    <row r="148" spans="1:16" x14ac:dyDescent="0.25">
      <c r="A148" s="17" t="s">
        <v>493</v>
      </c>
      <c r="B148" s="15" t="s">
        <v>494</v>
      </c>
      <c r="C148" s="15">
        <v>1</v>
      </c>
      <c r="D148" s="15">
        <v>0</v>
      </c>
      <c r="E148" s="157">
        <v>2645741</v>
      </c>
      <c r="F148" s="157">
        <v>0</v>
      </c>
      <c r="G148" s="19">
        <v>0.69299999999999995</v>
      </c>
      <c r="H148" s="157">
        <v>0</v>
      </c>
      <c r="I148" s="19">
        <v>0.64900000000000002</v>
      </c>
      <c r="J148" s="157">
        <v>0</v>
      </c>
      <c r="K148" s="157">
        <v>0</v>
      </c>
      <c r="L148" s="157">
        <v>0</v>
      </c>
      <c r="M148" s="157">
        <v>0</v>
      </c>
      <c r="O148" s="157"/>
      <c r="P148" s="19"/>
    </row>
    <row r="149" spans="1:16" x14ac:dyDescent="0.25">
      <c r="A149" s="17" t="s">
        <v>495</v>
      </c>
      <c r="B149" s="15" t="s">
        <v>496</v>
      </c>
      <c r="C149" s="15">
        <v>1</v>
      </c>
      <c r="D149" s="15">
        <v>0</v>
      </c>
      <c r="E149" s="157">
        <v>4905629</v>
      </c>
      <c r="F149" s="157">
        <v>0</v>
      </c>
      <c r="G149" s="19">
        <v>0.67500000000000004</v>
      </c>
      <c r="H149" s="157">
        <v>0</v>
      </c>
      <c r="I149" s="19">
        <v>0.64</v>
      </c>
      <c r="J149" s="157">
        <v>25515</v>
      </c>
      <c r="K149" s="157">
        <v>0</v>
      </c>
      <c r="L149" s="157">
        <v>0</v>
      </c>
      <c r="M149" s="157">
        <v>0</v>
      </c>
      <c r="O149" s="157"/>
      <c r="P149" s="19"/>
    </row>
    <row r="150" spans="1:16" x14ac:dyDescent="0.25">
      <c r="A150" s="17" t="s">
        <v>497</v>
      </c>
      <c r="B150" s="15" t="s">
        <v>498</v>
      </c>
      <c r="C150" s="15">
        <v>1</v>
      </c>
      <c r="D150" s="15">
        <v>0</v>
      </c>
      <c r="E150" s="157">
        <v>1146181</v>
      </c>
      <c r="F150" s="157">
        <v>0</v>
      </c>
      <c r="G150" s="19">
        <v>0.64</v>
      </c>
      <c r="H150" s="157">
        <v>2800</v>
      </c>
      <c r="I150" s="19">
        <v>0.71499999999999997</v>
      </c>
      <c r="J150" s="157">
        <v>0</v>
      </c>
      <c r="K150" s="157">
        <v>0</v>
      </c>
      <c r="L150" s="157">
        <v>0</v>
      </c>
      <c r="M150" s="157">
        <v>0</v>
      </c>
      <c r="O150" s="157"/>
      <c r="P150" s="19"/>
    </row>
    <row r="151" spans="1:16" x14ac:dyDescent="0.25">
      <c r="A151" s="17" t="s">
        <v>499</v>
      </c>
      <c r="B151" s="15" t="s">
        <v>500</v>
      </c>
      <c r="C151" s="15">
        <v>1</v>
      </c>
      <c r="D151" s="15">
        <v>0</v>
      </c>
      <c r="E151" s="157">
        <v>3450012</v>
      </c>
      <c r="F151" s="157">
        <v>0</v>
      </c>
      <c r="G151" s="19">
        <v>0.9</v>
      </c>
      <c r="H151" s="157">
        <v>0</v>
      </c>
      <c r="I151" s="19">
        <v>0.90300000000000002</v>
      </c>
      <c r="J151" s="157">
        <v>0</v>
      </c>
      <c r="K151" s="157">
        <v>0</v>
      </c>
      <c r="L151" s="157">
        <v>0</v>
      </c>
      <c r="M151" s="157">
        <v>0</v>
      </c>
      <c r="O151" s="157"/>
      <c r="P151" s="19"/>
    </row>
    <row r="152" spans="1:16" x14ac:dyDescent="0.25">
      <c r="A152" s="17" t="s">
        <v>501</v>
      </c>
      <c r="B152" s="15" t="s">
        <v>502</v>
      </c>
      <c r="C152" s="15">
        <v>1</v>
      </c>
      <c r="D152" s="15">
        <v>0</v>
      </c>
      <c r="E152" s="157">
        <v>6034876</v>
      </c>
      <c r="F152" s="157">
        <v>0</v>
      </c>
      <c r="G152" s="19">
        <v>0.67500000000000004</v>
      </c>
      <c r="H152" s="157">
        <v>10000</v>
      </c>
      <c r="I152" s="19">
        <v>0.628</v>
      </c>
      <c r="J152" s="157">
        <v>25480</v>
      </c>
      <c r="K152" s="157">
        <v>0</v>
      </c>
      <c r="L152" s="157">
        <v>0</v>
      </c>
      <c r="M152" s="157">
        <v>0</v>
      </c>
      <c r="O152" s="157"/>
      <c r="P152" s="19"/>
    </row>
    <row r="153" spans="1:16" x14ac:dyDescent="0.25">
      <c r="A153" s="17" t="s">
        <v>503</v>
      </c>
      <c r="B153" s="15" t="s">
        <v>504</v>
      </c>
      <c r="C153" s="15">
        <v>1</v>
      </c>
      <c r="D153" s="15">
        <v>0</v>
      </c>
      <c r="E153" s="157">
        <v>1254633</v>
      </c>
      <c r="F153" s="157">
        <v>0</v>
      </c>
      <c r="G153" s="19">
        <v>0.72499999999999998</v>
      </c>
      <c r="H153" s="157">
        <v>0</v>
      </c>
      <c r="I153" s="19">
        <v>0.72499999999999998</v>
      </c>
      <c r="J153" s="157">
        <v>0</v>
      </c>
      <c r="K153" s="157">
        <v>0</v>
      </c>
      <c r="L153" s="157">
        <v>0</v>
      </c>
      <c r="M153" s="157">
        <v>10875</v>
      </c>
      <c r="O153" s="157"/>
      <c r="P153" s="19"/>
    </row>
    <row r="154" spans="1:16" x14ac:dyDescent="0.25">
      <c r="A154" s="17" t="s">
        <v>505</v>
      </c>
      <c r="B154" s="15" t="s">
        <v>506</v>
      </c>
      <c r="C154" s="15">
        <v>1</v>
      </c>
      <c r="D154" s="15">
        <v>0</v>
      </c>
      <c r="E154" s="157">
        <v>874900</v>
      </c>
      <c r="F154" s="157">
        <v>0</v>
      </c>
      <c r="G154" s="19">
        <v>0.76700000000000002</v>
      </c>
      <c r="H154" s="157">
        <v>0</v>
      </c>
      <c r="I154" s="19">
        <v>0.70699999999999996</v>
      </c>
      <c r="J154" s="157">
        <v>11400</v>
      </c>
      <c r="K154" s="157">
        <v>0</v>
      </c>
      <c r="L154" s="157">
        <v>0</v>
      </c>
      <c r="M154" s="157">
        <v>0</v>
      </c>
      <c r="O154" s="157"/>
      <c r="P154" s="19"/>
    </row>
    <row r="155" spans="1:16" x14ac:dyDescent="0.25">
      <c r="A155" s="17" t="s">
        <v>507</v>
      </c>
      <c r="B155" s="15" t="s">
        <v>508</v>
      </c>
      <c r="C155" s="15">
        <v>1</v>
      </c>
      <c r="D155" s="15">
        <v>0</v>
      </c>
      <c r="E155" s="157">
        <v>2296508</v>
      </c>
      <c r="F155" s="157">
        <v>0</v>
      </c>
      <c r="G155" s="19">
        <v>0.628</v>
      </c>
      <c r="H155" s="157">
        <v>0</v>
      </c>
      <c r="I155" s="19">
        <v>0.6</v>
      </c>
      <c r="J155" s="157">
        <v>0</v>
      </c>
      <c r="K155" s="157">
        <v>0</v>
      </c>
      <c r="L155" s="157">
        <v>0</v>
      </c>
      <c r="M155" s="157">
        <v>0</v>
      </c>
      <c r="O155" s="157"/>
      <c r="P155" s="19"/>
    </row>
    <row r="156" spans="1:16" x14ac:dyDescent="0.25">
      <c r="A156" s="17" t="s">
        <v>509</v>
      </c>
      <c r="B156" s="15" t="s">
        <v>510</v>
      </c>
      <c r="C156" s="15">
        <v>1</v>
      </c>
      <c r="D156" s="15">
        <v>0</v>
      </c>
      <c r="E156" s="157">
        <v>3318950</v>
      </c>
      <c r="F156" s="157">
        <v>0</v>
      </c>
      <c r="G156" s="19">
        <v>0.84399999999999997</v>
      </c>
      <c r="H156" s="157">
        <v>2000</v>
      </c>
      <c r="I156" s="19">
        <v>0.754</v>
      </c>
      <c r="J156" s="157">
        <v>0</v>
      </c>
      <c r="K156" s="157">
        <v>0</v>
      </c>
      <c r="L156" s="157">
        <v>0</v>
      </c>
      <c r="M156" s="157">
        <v>0</v>
      </c>
      <c r="O156" s="157"/>
      <c r="P156" s="19"/>
    </row>
    <row r="157" spans="1:16" x14ac:dyDescent="0.25">
      <c r="A157" s="17" t="s">
        <v>511</v>
      </c>
      <c r="B157" s="15" t="s">
        <v>512</v>
      </c>
      <c r="C157" s="15">
        <v>1</v>
      </c>
      <c r="D157" s="15">
        <v>0</v>
      </c>
      <c r="E157" s="157">
        <v>9515475</v>
      </c>
      <c r="F157" s="157">
        <v>0</v>
      </c>
      <c r="G157" s="19">
        <v>0.68200000000000005</v>
      </c>
      <c r="H157" s="157">
        <v>0</v>
      </c>
      <c r="I157" s="19">
        <v>0.63400000000000001</v>
      </c>
      <c r="J157" s="157">
        <v>25690</v>
      </c>
      <c r="K157" s="157">
        <v>0</v>
      </c>
      <c r="L157" s="157">
        <v>0</v>
      </c>
      <c r="M157" s="157">
        <v>141432</v>
      </c>
      <c r="O157" s="157"/>
      <c r="P157" s="19"/>
    </row>
    <row r="158" spans="1:16" x14ac:dyDescent="0.25">
      <c r="A158" s="17" t="s">
        <v>513</v>
      </c>
      <c r="B158" s="15" t="s">
        <v>514</v>
      </c>
      <c r="C158" s="15">
        <v>1</v>
      </c>
      <c r="D158" s="15">
        <v>0</v>
      </c>
      <c r="E158" s="157">
        <v>4187626</v>
      </c>
      <c r="F158" s="157">
        <v>0</v>
      </c>
      <c r="G158" s="19">
        <v>0.70099999999999996</v>
      </c>
      <c r="H158" s="157">
        <v>0</v>
      </c>
      <c r="I158" s="19">
        <v>0.65800000000000003</v>
      </c>
      <c r="J158" s="157">
        <v>26530</v>
      </c>
      <c r="K158" s="157">
        <v>0</v>
      </c>
      <c r="L158" s="157">
        <v>0</v>
      </c>
      <c r="M158" s="157">
        <v>263200</v>
      </c>
      <c r="O158" s="157"/>
      <c r="P158" s="19"/>
    </row>
    <row r="159" spans="1:16" x14ac:dyDescent="0.25">
      <c r="A159" s="17" t="s">
        <v>515</v>
      </c>
      <c r="B159" s="15" t="s">
        <v>516</v>
      </c>
      <c r="C159" s="15">
        <v>1</v>
      </c>
      <c r="D159" s="15">
        <v>0</v>
      </c>
      <c r="E159" s="157">
        <v>74779</v>
      </c>
      <c r="F159" s="157">
        <v>0</v>
      </c>
      <c r="G159" s="19">
        <v>0.9</v>
      </c>
      <c r="H159" s="157">
        <v>0</v>
      </c>
      <c r="I159" s="19">
        <v>0.79200000000000004</v>
      </c>
      <c r="J159" s="157">
        <v>0</v>
      </c>
      <c r="K159" s="157">
        <v>0</v>
      </c>
      <c r="L159" s="157">
        <v>0</v>
      </c>
      <c r="M159" s="157">
        <v>15840</v>
      </c>
      <c r="O159" s="157"/>
      <c r="P159" s="19"/>
    </row>
    <row r="160" spans="1:16" x14ac:dyDescent="0.25">
      <c r="A160" s="17" t="s">
        <v>517</v>
      </c>
      <c r="B160" s="15" t="s">
        <v>518</v>
      </c>
      <c r="C160" s="15">
        <v>1</v>
      </c>
      <c r="D160" s="15">
        <v>0</v>
      </c>
      <c r="E160" s="157">
        <v>56958</v>
      </c>
      <c r="F160" s="157">
        <v>0</v>
      </c>
      <c r="G160" s="19">
        <v>6.5000000000000002E-2</v>
      </c>
      <c r="H160" s="157">
        <v>1500</v>
      </c>
      <c r="I160" s="19">
        <v>7.0000000000000001E-3</v>
      </c>
      <c r="J160" s="157">
        <v>0</v>
      </c>
      <c r="K160" s="157">
        <v>0</v>
      </c>
      <c r="L160" s="157">
        <v>0</v>
      </c>
      <c r="M160" s="157">
        <v>0</v>
      </c>
      <c r="O160" s="157"/>
      <c r="P160" s="19"/>
    </row>
    <row r="161" spans="1:16" x14ac:dyDescent="0.25">
      <c r="A161" s="17" t="s">
        <v>519</v>
      </c>
      <c r="B161" s="15" t="s">
        <v>520</v>
      </c>
      <c r="C161" s="15">
        <v>1</v>
      </c>
      <c r="D161" s="15">
        <v>0</v>
      </c>
      <c r="E161" s="157">
        <v>27877</v>
      </c>
      <c r="F161" s="157">
        <v>0</v>
      </c>
      <c r="G161" s="19">
        <v>0.218</v>
      </c>
      <c r="H161" s="157">
        <v>0</v>
      </c>
      <c r="I161" s="19">
        <v>0.26200000000000001</v>
      </c>
      <c r="J161" s="157">
        <v>0</v>
      </c>
      <c r="K161" s="157">
        <v>0</v>
      </c>
      <c r="L161" s="157">
        <v>0</v>
      </c>
      <c r="M161" s="157">
        <v>0</v>
      </c>
      <c r="O161" s="157"/>
      <c r="P161" s="19"/>
    </row>
    <row r="162" spans="1:16" x14ac:dyDescent="0.25">
      <c r="A162" s="17" t="s">
        <v>521</v>
      </c>
      <c r="B162" s="15" t="s">
        <v>522</v>
      </c>
      <c r="C162" s="15">
        <v>1</v>
      </c>
      <c r="D162" s="15">
        <v>0</v>
      </c>
      <c r="E162" s="157">
        <v>1463657</v>
      </c>
      <c r="F162" s="157">
        <v>0</v>
      </c>
      <c r="G162" s="19">
        <v>0.9</v>
      </c>
      <c r="H162" s="157">
        <v>0</v>
      </c>
      <c r="I162" s="19">
        <v>0.88200000000000001</v>
      </c>
      <c r="J162" s="157">
        <v>0</v>
      </c>
      <c r="K162" s="157">
        <v>0</v>
      </c>
      <c r="L162" s="157">
        <v>0</v>
      </c>
      <c r="M162" s="157">
        <v>0</v>
      </c>
      <c r="O162" s="157"/>
      <c r="P162" s="19"/>
    </row>
    <row r="163" spans="1:16" x14ac:dyDescent="0.25">
      <c r="A163" s="17" t="s">
        <v>523</v>
      </c>
      <c r="B163" s="15" t="s">
        <v>524</v>
      </c>
      <c r="C163" s="15">
        <v>0</v>
      </c>
      <c r="D163" s="15">
        <v>0</v>
      </c>
      <c r="E163" s="157" t="s">
        <v>1916</v>
      </c>
      <c r="F163" s="157" t="s">
        <v>1916</v>
      </c>
      <c r="G163" s="157" t="s">
        <v>1916</v>
      </c>
      <c r="H163" s="157" t="s">
        <v>1916</v>
      </c>
      <c r="I163" s="157" t="s">
        <v>1916</v>
      </c>
      <c r="J163" s="157" t="s">
        <v>1916</v>
      </c>
      <c r="K163" s="157" t="s">
        <v>1916</v>
      </c>
      <c r="L163" s="157" t="s">
        <v>1916</v>
      </c>
      <c r="M163" s="157" t="s">
        <v>1916</v>
      </c>
      <c r="O163" s="157"/>
      <c r="P163" s="19"/>
    </row>
    <row r="164" spans="1:16" x14ac:dyDescent="0.25">
      <c r="A164" s="17" t="s">
        <v>525</v>
      </c>
      <c r="B164" s="15" t="s">
        <v>526</v>
      </c>
      <c r="C164" s="15">
        <v>1</v>
      </c>
      <c r="D164" s="15">
        <v>0</v>
      </c>
      <c r="E164" s="157">
        <v>429770</v>
      </c>
      <c r="F164" s="157">
        <v>0</v>
      </c>
      <c r="G164" s="19">
        <v>6.5000000000000002E-2</v>
      </c>
      <c r="H164" s="157">
        <v>0</v>
      </c>
      <c r="I164" s="19">
        <v>0.19900000000000001</v>
      </c>
      <c r="J164" s="157">
        <v>0</v>
      </c>
      <c r="K164" s="157">
        <v>0</v>
      </c>
      <c r="L164" s="157">
        <v>0</v>
      </c>
      <c r="M164" s="157">
        <v>0</v>
      </c>
      <c r="O164" s="157"/>
      <c r="P164" s="19"/>
    </row>
    <row r="165" spans="1:16" x14ac:dyDescent="0.25">
      <c r="A165" s="17" t="s">
        <v>527</v>
      </c>
      <c r="B165" s="15" t="s">
        <v>528</v>
      </c>
      <c r="C165" s="15">
        <v>1</v>
      </c>
      <c r="D165" s="15">
        <v>0</v>
      </c>
      <c r="E165" s="157">
        <v>52597</v>
      </c>
      <c r="F165" s="157">
        <v>0</v>
      </c>
      <c r="G165" s="19">
        <v>7.0999999999999994E-2</v>
      </c>
      <c r="H165" s="157">
        <v>0</v>
      </c>
      <c r="I165" s="19">
        <v>8.0000000000000002E-3</v>
      </c>
      <c r="J165" s="157">
        <v>0</v>
      </c>
      <c r="K165" s="157">
        <v>0</v>
      </c>
      <c r="L165" s="157">
        <v>0</v>
      </c>
      <c r="M165" s="157">
        <v>60</v>
      </c>
      <c r="O165" s="157"/>
      <c r="P165" s="19"/>
    </row>
    <row r="166" spans="1:16" x14ac:dyDescent="0.25">
      <c r="A166" s="17" t="s">
        <v>529</v>
      </c>
      <c r="B166" s="15" t="s">
        <v>530</v>
      </c>
      <c r="C166" s="15">
        <v>1</v>
      </c>
      <c r="D166" s="15">
        <v>0</v>
      </c>
      <c r="E166" s="157">
        <v>677305</v>
      </c>
      <c r="F166" s="157">
        <v>68996</v>
      </c>
      <c r="G166" s="19">
        <v>0.55700000000000005</v>
      </c>
      <c r="H166" s="157">
        <v>1250</v>
      </c>
      <c r="I166" s="19">
        <v>0.44400000000000001</v>
      </c>
      <c r="J166" s="157">
        <v>0</v>
      </c>
      <c r="K166" s="157">
        <v>0</v>
      </c>
      <c r="L166" s="157">
        <v>0</v>
      </c>
      <c r="M166" s="157">
        <v>0</v>
      </c>
      <c r="O166" s="157"/>
      <c r="P166" s="19"/>
    </row>
    <row r="167" spans="1:16" x14ac:dyDescent="0.25">
      <c r="A167" s="17" t="s">
        <v>531</v>
      </c>
      <c r="B167" s="15" t="s">
        <v>532</v>
      </c>
      <c r="C167" s="15">
        <v>1</v>
      </c>
      <c r="D167" s="15">
        <v>0</v>
      </c>
      <c r="E167" s="157">
        <v>445683</v>
      </c>
      <c r="F167" s="157">
        <v>0</v>
      </c>
      <c r="G167" s="19">
        <v>0.42399999999999999</v>
      </c>
      <c r="H167" s="157">
        <v>0</v>
      </c>
      <c r="I167" s="19">
        <v>0.42</v>
      </c>
      <c r="J167" s="157">
        <v>0</v>
      </c>
      <c r="K167" s="157">
        <v>0</v>
      </c>
      <c r="L167" s="157">
        <v>0</v>
      </c>
      <c r="M167" s="157">
        <v>0</v>
      </c>
      <c r="O167" s="157"/>
      <c r="P167" s="19"/>
    </row>
    <row r="168" spans="1:16" x14ac:dyDescent="0.25">
      <c r="A168" s="17" t="s">
        <v>533</v>
      </c>
      <c r="B168" s="15" t="s">
        <v>534</v>
      </c>
      <c r="C168" s="15">
        <v>1</v>
      </c>
      <c r="D168" s="15">
        <v>1</v>
      </c>
      <c r="E168" s="157">
        <v>70186</v>
      </c>
      <c r="F168" s="157">
        <v>0</v>
      </c>
      <c r="G168" s="19">
        <v>0.53500000000000003</v>
      </c>
      <c r="H168" s="157">
        <v>0</v>
      </c>
      <c r="I168" s="19">
        <v>0.59299999999999997</v>
      </c>
      <c r="J168" s="157">
        <v>0</v>
      </c>
      <c r="K168" s="157">
        <v>0</v>
      </c>
      <c r="L168" s="157">
        <v>0</v>
      </c>
      <c r="M168" s="157">
        <v>0</v>
      </c>
      <c r="O168" s="157"/>
      <c r="P168" s="19"/>
    </row>
    <row r="169" spans="1:16" x14ac:dyDescent="0.25">
      <c r="A169" s="17" t="s">
        <v>535</v>
      </c>
      <c r="B169" s="15" t="s">
        <v>536</v>
      </c>
      <c r="C169" s="15">
        <v>1</v>
      </c>
      <c r="D169" s="15">
        <v>0</v>
      </c>
      <c r="E169" s="157">
        <v>582140</v>
      </c>
      <c r="F169" s="157">
        <v>0</v>
      </c>
      <c r="G169" s="19">
        <v>0.73799999999999999</v>
      </c>
      <c r="H169" s="157">
        <v>0</v>
      </c>
      <c r="I169" s="19">
        <v>0.68400000000000005</v>
      </c>
      <c r="J169" s="157">
        <v>0</v>
      </c>
      <c r="K169" s="157">
        <v>13127</v>
      </c>
      <c r="L169" s="157">
        <v>0</v>
      </c>
      <c r="M169" s="157">
        <v>0</v>
      </c>
      <c r="O169" s="157"/>
      <c r="P169" s="19"/>
    </row>
    <row r="170" spans="1:16" x14ac:dyDescent="0.25">
      <c r="A170" s="17" t="s">
        <v>537</v>
      </c>
      <c r="B170" s="15" t="s">
        <v>538</v>
      </c>
      <c r="C170" s="15">
        <v>1</v>
      </c>
      <c r="D170" s="15">
        <v>0</v>
      </c>
      <c r="E170" s="157">
        <v>1509849</v>
      </c>
      <c r="F170" s="157">
        <v>0</v>
      </c>
      <c r="G170" s="19">
        <v>0.9</v>
      </c>
      <c r="H170" s="157">
        <v>150</v>
      </c>
      <c r="I170" s="19">
        <v>0.81399999999999995</v>
      </c>
      <c r="J170" s="157">
        <v>0</v>
      </c>
      <c r="K170" s="157">
        <v>0</v>
      </c>
      <c r="L170" s="157">
        <v>0</v>
      </c>
      <c r="M170" s="157">
        <v>0</v>
      </c>
      <c r="O170" s="157"/>
      <c r="P170" s="19"/>
    </row>
    <row r="171" spans="1:16" x14ac:dyDescent="0.25">
      <c r="A171" s="17" t="s">
        <v>539</v>
      </c>
      <c r="B171" s="15" t="s">
        <v>540</v>
      </c>
      <c r="C171" s="15">
        <v>1</v>
      </c>
      <c r="D171" s="15">
        <v>0</v>
      </c>
      <c r="E171" s="157">
        <v>3963713</v>
      </c>
      <c r="F171" s="157">
        <v>0</v>
      </c>
      <c r="G171" s="19">
        <v>0.9</v>
      </c>
      <c r="H171" s="157">
        <v>0</v>
      </c>
      <c r="I171" s="19">
        <v>0.96599999999999997</v>
      </c>
      <c r="J171" s="157">
        <v>0</v>
      </c>
      <c r="K171" s="157">
        <v>0</v>
      </c>
      <c r="L171" s="157">
        <v>0</v>
      </c>
      <c r="M171" s="157">
        <v>32844</v>
      </c>
      <c r="O171" s="157"/>
      <c r="P171" s="19"/>
    </row>
    <row r="172" spans="1:16" x14ac:dyDescent="0.25">
      <c r="A172" s="17" t="s">
        <v>541</v>
      </c>
      <c r="B172" s="15" t="s">
        <v>542</v>
      </c>
      <c r="C172" s="15">
        <v>1</v>
      </c>
      <c r="D172" s="15">
        <v>0</v>
      </c>
      <c r="E172" s="157">
        <v>593364</v>
      </c>
      <c r="F172" s="157">
        <v>0</v>
      </c>
      <c r="G172" s="19">
        <v>0.29799999999999999</v>
      </c>
      <c r="H172" s="157">
        <v>3135</v>
      </c>
      <c r="I172" s="19">
        <v>0.44500000000000001</v>
      </c>
      <c r="J172" s="157">
        <v>0</v>
      </c>
      <c r="K172" s="157">
        <v>0</v>
      </c>
      <c r="L172" s="157">
        <v>0</v>
      </c>
      <c r="M172" s="157">
        <v>0</v>
      </c>
      <c r="O172" s="157"/>
      <c r="P172" s="19"/>
    </row>
    <row r="173" spans="1:16" x14ac:dyDescent="0.25">
      <c r="A173" s="17" t="s">
        <v>543</v>
      </c>
      <c r="B173" s="15" t="s">
        <v>544</v>
      </c>
      <c r="C173" s="15">
        <v>1</v>
      </c>
      <c r="D173" s="15">
        <v>0</v>
      </c>
      <c r="E173" s="157">
        <v>5310922</v>
      </c>
      <c r="F173" s="157">
        <v>0</v>
      </c>
      <c r="G173" s="19">
        <v>0.9</v>
      </c>
      <c r="H173" s="157">
        <v>0</v>
      </c>
      <c r="I173" s="19">
        <v>0.84599999999999997</v>
      </c>
      <c r="J173" s="157">
        <v>0</v>
      </c>
      <c r="K173" s="157">
        <v>0</v>
      </c>
      <c r="L173" s="157">
        <v>0</v>
      </c>
      <c r="M173" s="157">
        <v>0</v>
      </c>
      <c r="O173" s="157"/>
      <c r="P173" s="19"/>
    </row>
    <row r="174" spans="1:16" x14ac:dyDescent="0.25">
      <c r="A174" s="17" t="s">
        <v>545</v>
      </c>
      <c r="B174" s="15" t="s">
        <v>546</v>
      </c>
      <c r="C174" s="15">
        <v>1</v>
      </c>
      <c r="D174" s="15">
        <v>0</v>
      </c>
      <c r="E174" s="157">
        <v>2046489</v>
      </c>
      <c r="F174" s="157">
        <v>0</v>
      </c>
      <c r="G174" s="19">
        <v>0.9</v>
      </c>
      <c r="H174" s="157">
        <v>0</v>
      </c>
      <c r="I174" s="19">
        <v>0.91400000000000003</v>
      </c>
      <c r="J174" s="157">
        <v>14565</v>
      </c>
      <c r="K174" s="157">
        <v>0</v>
      </c>
      <c r="L174" s="157">
        <v>0</v>
      </c>
      <c r="M174" s="157">
        <v>0</v>
      </c>
      <c r="O174" s="157"/>
      <c r="P174" s="19"/>
    </row>
    <row r="175" spans="1:16" x14ac:dyDescent="0.25">
      <c r="A175" s="17" t="s">
        <v>547</v>
      </c>
      <c r="B175" s="15" t="s">
        <v>548</v>
      </c>
      <c r="C175" s="15">
        <v>1</v>
      </c>
      <c r="D175" s="15">
        <v>0</v>
      </c>
      <c r="E175" s="157">
        <v>1003066</v>
      </c>
      <c r="F175" s="157">
        <v>0</v>
      </c>
      <c r="G175" s="19">
        <v>0.80400000000000005</v>
      </c>
      <c r="H175" s="157">
        <v>0</v>
      </c>
      <c r="I175" s="19">
        <v>0.70799999999999996</v>
      </c>
      <c r="J175" s="157">
        <v>0</v>
      </c>
      <c r="K175" s="157">
        <v>0</v>
      </c>
      <c r="L175" s="157">
        <v>0</v>
      </c>
      <c r="M175" s="157">
        <v>0</v>
      </c>
      <c r="O175" s="157"/>
      <c r="P175" s="19"/>
    </row>
    <row r="176" spans="1:16" x14ac:dyDescent="0.25">
      <c r="A176" s="17" t="s">
        <v>549</v>
      </c>
      <c r="B176" s="15" t="s">
        <v>550</v>
      </c>
      <c r="C176" s="15">
        <v>1</v>
      </c>
      <c r="D176" s="15">
        <v>0</v>
      </c>
      <c r="E176" s="157">
        <v>165587</v>
      </c>
      <c r="F176" s="157">
        <v>0</v>
      </c>
      <c r="G176" s="19">
        <v>0.23799999999999999</v>
      </c>
      <c r="H176" s="157">
        <v>0</v>
      </c>
      <c r="I176" s="19">
        <v>0.52300000000000002</v>
      </c>
      <c r="J176" s="157">
        <v>0</v>
      </c>
      <c r="K176" s="157">
        <v>0</v>
      </c>
      <c r="L176" s="157">
        <v>0</v>
      </c>
      <c r="M176" s="157">
        <v>0</v>
      </c>
      <c r="O176" s="157"/>
      <c r="P176" s="19"/>
    </row>
    <row r="177" spans="1:16" x14ac:dyDescent="0.25">
      <c r="A177" s="17" t="s">
        <v>551</v>
      </c>
      <c r="B177" s="15" t="s">
        <v>552</v>
      </c>
      <c r="C177" s="15">
        <v>1</v>
      </c>
      <c r="D177" s="15">
        <v>0</v>
      </c>
      <c r="E177" s="157">
        <v>5977352</v>
      </c>
      <c r="F177" s="157">
        <v>1</v>
      </c>
      <c r="G177" s="19">
        <v>0.9</v>
      </c>
      <c r="H177" s="157">
        <v>0</v>
      </c>
      <c r="I177" s="19">
        <v>0.89800000000000002</v>
      </c>
      <c r="J177" s="157">
        <v>0</v>
      </c>
      <c r="K177" s="157">
        <v>0</v>
      </c>
      <c r="L177" s="157">
        <v>0</v>
      </c>
      <c r="M177" s="157">
        <v>0</v>
      </c>
      <c r="O177" s="157"/>
      <c r="P177" s="19"/>
    </row>
    <row r="178" spans="1:16" x14ac:dyDescent="0.25">
      <c r="A178" s="17" t="s">
        <v>553</v>
      </c>
      <c r="B178" s="15" t="s">
        <v>554</v>
      </c>
      <c r="C178" s="15">
        <v>1</v>
      </c>
      <c r="D178" s="15">
        <v>0</v>
      </c>
      <c r="E178" s="157">
        <v>3171199</v>
      </c>
      <c r="F178" s="157">
        <v>20255</v>
      </c>
      <c r="G178" s="19">
        <v>0.9</v>
      </c>
      <c r="H178" s="157">
        <v>6000</v>
      </c>
      <c r="I178" s="19">
        <v>0.83099999999999996</v>
      </c>
      <c r="J178" s="157">
        <v>0</v>
      </c>
      <c r="K178" s="157">
        <v>0</v>
      </c>
      <c r="L178" s="157">
        <v>0</v>
      </c>
      <c r="M178" s="157">
        <v>16620</v>
      </c>
      <c r="O178" s="157"/>
      <c r="P178" s="19"/>
    </row>
    <row r="179" spans="1:16" x14ac:dyDescent="0.25">
      <c r="A179" s="17" t="s">
        <v>555</v>
      </c>
      <c r="B179" s="15" t="s">
        <v>556</v>
      </c>
      <c r="C179" s="15">
        <v>1</v>
      </c>
      <c r="D179" s="15">
        <v>0</v>
      </c>
      <c r="E179" s="157">
        <v>1581596</v>
      </c>
      <c r="F179" s="157">
        <v>0</v>
      </c>
      <c r="G179" s="19">
        <v>0.71799999999999997</v>
      </c>
      <c r="H179" s="157">
        <v>0</v>
      </c>
      <c r="I179" s="19">
        <v>0.71399999999999997</v>
      </c>
      <c r="J179" s="157">
        <v>26460</v>
      </c>
      <c r="K179" s="157">
        <v>0</v>
      </c>
      <c r="L179" s="157">
        <v>0</v>
      </c>
      <c r="M179" s="157">
        <v>0</v>
      </c>
      <c r="O179" s="157"/>
      <c r="P179" s="19"/>
    </row>
    <row r="180" spans="1:16" x14ac:dyDescent="0.25">
      <c r="A180" s="17" t="s">
        <v>557</v>
      </c>
      <c r="B180" s="15" t="s">
        <v>558</v>
      </c>
      <c r="C180" s="15">
        <v>1</v>
      </c>
      <c r="D180" s="15">
        <v>0</v>
      </c>
      <c r="E180" s="157">
        <v>849649</v>
      </c>
      <c r="F180" s="157">
        <v>0</v>
      </c>
      <c r="G180" s="19">
        <v>0.45600000000000002</v>
      </c>
      <c r="H180" s="157">
        <v>0</v>
      </c>
      <c r="I180" s="19">
        <v>0.58699999999999997</v>
      </c>
      <c r="J180" s="157">
        <v>0</v>
      </c>
      <c r="K180" s="157">
        <v>0</v>
      </c>
      <c r="L180" s="157">
        <v>0</v>
      </c>
      <c r="M180" s="157">
        <v>0</v>
      </c>
      <c r="O180" s="157"/>
      <c r="P180" s="19"/>
    </row>
    <row r="181" spans="1:16" x14ac:dyDescent="0.25">
      <c r="A181" s="17" t="s">
        <v>559</v>
      </c>
      <c r="B181" s="15" t="s">
        <v>560</v>
      </c>
      <c r="C181" s="15">
        <v>1</v>
      </c>
      <c r="D181" s="15">
        <v>0</v>
      </c>
      <c r="E181" s="157">
        <v>2487495</v>
      </c>
      <c r="F181" s="157">
        <v>0</v>
      </c>
      <c r="G181" s="19">
        <v>0.752</v>
      </c>
      <c r="H181" s="157">
        <v>5000</v>
      </c>
      <c r="I181" s="19">
        <v>0.71299999999999997</v>
      </c>
      <c r="J181" s="157">
        <v>27790</v>
      </c>
      <c r="K181" s="157">
        <v>0</v>
      </c>
      <c r="L181" s="157">
        <v>0</v>
      </c>
      <c r="M181" s="157">
        <v>0</v>
      </c>
      <c r="O181" s="157"/>
      <c r="P181" s="19"/>
    </row>
    <row r="182" spans="1:16" x14ac:dyDescent="0.25">
      <c r="A182" s="17" t="s">
        <v>561</v>
      </c>
      <c r="B182" s="15" t="s">
        <v>562</v>
      </c>
      <c r="C182" s="15">
        <v>1</v>
      </c>
      <c r="D182" s="15">
        <v>0</v>
      </c>
      <c r="E182" s="157">
        <v>1353844</v>
      </c>
      <c r="F182" s="157">
        <v>0</v>
      </c>
      <c r="G182" s="19">
        <v>0.9</v>
      </c>
      <c r="H182" s="157">
        <v>0</v>
      </c>
      <c r="I182" s="19">
        <v>0.77600000000000002</v>
      </c>
      <c r="J182" s="157">
        <v>30660</v>
      </c>
      <c r="K182" s="157">
        <v>0</v>
      </c>
      <c r="L182" s="157">
        <v>0</v>
      </c>
      <c r="M182" s="157">
        <v>0</v>
      </c>
      <c r="O182" s="157"/>
      <c r="P182" s="19"/>
    </row>
    <row r="183" spans="1:16" x14ac:dyDescent="0.25">
      <c r="A183" s="17" t="s">
        <v>563</v>
      </c>
      <c r="B183" s="15" t="s">
        <v>564</v>
      </c>
      <c r="C183" s="15">
        <v>1</v>
      </c>
      <c r="D183" s="15">
        <v>0</v>
      </c>
      <c r="E183" s="157">
        <v>1922217</v>
      </c>
      <c r="F183" s="157">
        <v>0</v>
      </c>
      <c r="G183" s="19">
        <v>0.88200000000000001</v>
      </c>
      <c r="H183" s="157">
        <v>0</v>
      </c>
      <c r="I183" s="19">
        <v>0.80400000000000005</v>
      </c>
      <c r="J183" s="157">
        <v>0</v>
      </c>
      <c r="K183" s="157">
        <v>3558</v>
      </c>
      <c r="L183" s="157">
        <v>0</v>
      </c>
      <c r="M183" s="157">
        <v>0</v>
      </c>
      <c r="O183" s="157"/>
      <c r="P183" s="19"/>
    </row>
    <row r="184" spans="1:16" x14ac:dyDescent="0.25">
      <c r="A184" s="17" t="s">
        <v>565</v>
      </c>
      <c r="B184" s="15" t="s">
        <v>566</v>
      </c>
      <c r="C184" s="15">
        <v>1</v>
      </c>
      <c r="D184" s="15">
        <v>0</v>
      </c>
      <c r="E184" s="157">
        <v>1994281</v>
      </c>
      <c r="F184" s="157">
        <v>0</v>
      </c>
      <c r="G184" s="19">
        <v>0.83699999999999997</v>
      </c>
      <c r="H184" s="157">
        <v>0</v>
      </c>
      <c r="I184" s="19">
        <v>0.77300000000000002</v>
      </c>
      <c r="J184" s="157">
        <v>0</v>
      </c>
      <c r="K184" s="157">
        <v>0</v>
      </c>
      <c r="L184" s="157">
        <v>0</v>
      </c>
      <c r="M184" s="157">
        <v>18130</v>
      </c>
      <c r="O184" s="157"/>
      <c r="P184" s="19"/>
    </row>
    <row r="185" spans="1:16" x14ac:dyDescent="0.25">
      <c r="A185" s="17" t="s">
        <v>567</v>
      </c>
      <c r="B185" s="15" t="s">
        <v>568</v>
      </c>
      <c r="C185" s="15">
        <v>1</v>
      </c>
      <c r="D185" s="15">
        <v>0</v>
      </c>
      <c r="E185" s="157">
        <v>527295</v>
      </c>
      <c r="F185" s="157">
        <v>0</v>
      </c>
      <c r="G185" s="19">
        <v>0.86699999999999999</v>
      </c>
      <c r="H185" s="157">
        <v>0</v>
      </c>
      <c r="I185" s="19">
        <v>0.79200000000000004</v>
      </c>
      <c r="J185" s="157">
        <v>0</v>
      </c>
      <c r="K185" s="157">
        <v>0</v>
      </c>
      <c r="L185" s="157">
        <v>0</v>
      </c>
      <c r="M185" s="157">
        <v>0</v>
      </c>
      <c r="O185" s="157"/>
      <c r="P185" s="19"/>
    </row>
    <row r="186" spans="1:16" x14ac:dyDescent="0.25">
      <c r="A186" s="17" t="s">
        <v>569</v>
      </c>
      <c r="B186" s="15" t="s">
        <v>570</v>
      </c>
      <c r="C186" s="15">
        <v>1</v>
      </c>
      <c r="D186" s="15">
        <v>0</v>
      </c>
      <c r="E186" s="157">
        <v>3081145</v>
      </c>
      <c r="F186" s="157">
        <v>0</v>
      </c>
      <c r="G186" s="19">
        <v>0.9</v>
      </c>
      <c r="H186" s="157">
        <v>0</v>
      </c>
      <c r="I186" s="19">
        <v>0.79600000000000004</v>
      </c>
      <c r="J186" s="157">
        <v>26880</v>
      </c>
      <c r="K186" s="157">
        <v>0</v>
      </c>
      <c r="L186" s="157">
        <v>0</v>
      </c>
      <c r="M186" s="157">
        <v>0</v>
      </c>
      <c r="O186" s="157"/>
      <c r="P186" s="19"/>
    </row>
    <row r="187" spans="1:16" x14ac:dyDescent="0.25">
      <c r="A187" s="17" t="s">
        <v>571</v>
      </c>
      <c r="B187" s="15" t="s">
        <v>572</v>
      </c>
      <c r="C187" s="15">
        <v>1</v>
      </c>
      <c r="D187" s="15">
        <v>0</v>
      </c>
      <c r="E187" s="157">
        <v>2624959</v>
      </c>
      <c r="F187" s="157">
        <v>0</v>
      </c>
      <c r="G187" s="19">
        <v>0.9</v>
      </c>
      <c r="H187" s="157">
        <v>1535</v>
      </c>
      <c r="I187" s="19">
        <v>0.80300000000000005</v>
      </c>
      <c r="J187" s="157">
        <v>0</v>
      </c>
      <c r="K187" s="157">
        <v>5125</v>
      </c>
      <c r="L187" s="157">
        <v>0</v>
      </c>
      <c r="M187" s="157">
        <v>0</v>
      </c>
      <c r="O187" s="157"/>
      <c r="P187" s="19"/>
    </row>
    <row r="188" spans="1:16" x14ac:dyDescent="0.25">
      <c r="A188" s="17" t="s">
        <v>573</v>
      </c>
      <c r="B188" s="15" t="s">
        <v>574</v>
      </c>
      <c r="C188" s="15">
        <v>1</v>
      </c>
      <c r="D188" s="15">
        <v>0</v>
      </c>
      <c r="E188" s="157">
        <v>556940</v>
      </c>
      <c r="F188" s="157">
        <v>0</v>
      </c>
      <c r="G188" s="19">
        <v>0.84499999999999997</v>
      </c>
      <c r="H188" s="157">
        <v>0</v>
      </c>
      <c r="I188" s="19">
        <v>0.74399999999999999</v>
      </c>
      <c r="J188" s="157">
        <v>0</v>
      </c>
      <c r="K188" s="157">
        <v>0</v>
      </c>
      <c r="L188" s="157">
        <v>0</v>
      </c>
      <c r="M188" s="157">
        <v>0</v>
      </c>
      <c r="O188" s="157"/>
      <c r="P188" s="19"/>
    </row>
    <row r="189" spans="1:16" x14ac:dyDescent="0.25">
      <c r="A189" s="17" t="s">
        <v>575</v>
      </c>
      <c r="B189" s="15" t="s">
        <v>576</v>
      </c>
      <c r="C189" s="15">
        <v>1</v>
      </c>
      <c r="D189" s="15">
        <v>0</v>
      </c>
      <c r="E189" s="157">
        <v>605864</v>
      </c>
      <c r="F189" s="157">
        <v>0</v>
      </c>
      <c r="G189" s="19">
        <v>0.86299999999999999</v>
      </c>
      <c r="H189" s="157">
        <v>0</v>
      </c>
      <c r="I189" s="19">
        <v>0.73299999999999998</v>
      </c>
      <c r="J189" s="157">
        <v>0</v>
      </c>
      <c r="K189" s="157">
        <v>0</v>
      </c>
      <c r="L189" s="157">
        <v>0</v>
      </c>
      <c r="M189" s="157">
        <v>29320</v>
      </c>
      <c r="O189" s="157"/>
      <c r="P189" s="19"/>
    </row>
    <row r="190" spans="1:16" x14ac:dyDescent="0.25">
      <c r="A190" s="17" t="s">
        <v>577</v>
      </c>
      <c r="B190" s="15" t="s">
        <v>578</v>
      </c>
      <c r="C190" s="15">
        <v>1</v>
      </c>
      <c r="D190" s="15">
        <v>0</v>
      </c>
      <c r="E190" s="157">
        <v>2273915</v>
      </c>
      <c r="F190" s="157">
        <v>25160</v>
      </c>
      <c r="G190" s="19">
        <v>0.59199999999999997</v>
      </c>
      <c r="H190" s="157">
        <v>125</v>
      </c>
      <c r="I190" s="19">
        <v>0.54200000000000004</v>
      </c>
      <c r="J190" s="157">
        <v>18200</v>
      </c>
      <c r="K190" s="157">
        <v>0</v>
      </c>
      <c r="L190" s="157">
        <v>0</v>
      </c>
      <c r="M190" s="157">
        <v>36644</v>
      </c>
      <c r="O190" s="157"/>
      <c r="P190" s="19"/>
    </row>
    <row r="191" spans="1:16" x14ac:dyDescent="0.25">
      <c r="A191" s="17" t="s">
        <v>579</v>
      </c>
      <c r="B191" s="15" t="s">
        <v>580</v>
      </c>
      <c r="C191" s="15">
        <v>1</v>
      </c>
      <c r="D191" s="15">
        <v>0</v>
      </c>
      <c r="E191" s="157">
        <v>3403096</v>
      </c>
      <c r="F191" s="157">
        <v>311923</v>
      </c>
      <c r="G191" s="19">
        <v>0.55600000000000005</v>
      </c>
      <c r="H191" s="157">
        <v>1610</v>
      </c>
      <c r="I191" s="19">
        <v>0.59499999999999997</v>
      </c>
      <c r="J191" s="157">
        <v>0</v>
      </c>
      <c r="K191" s="157">
        <v>0</v>
      </c>
      <c r="L191" s="157">
        <v>0</v>
      </c>
      <c r="M191" s="157">
        <v>0</v>
      </c>
      <c r="O191" s="157"/>
      <c r="P191" s="19"/>
    </row>
    <row r="192" spans="1:16" x14ac:dyDescent="0.25">
      <c r="A192" s="17" t="s">
        <v>581</v>
      </c>
      <c r="B192" s="15" t="s">
        <v>582</v>
      </c>
      <c r="C192" s="15">
        <v>1</v>
      </c>
      <c r="D192" s="15">
        <v>0</v>
      </c>
      <c r="E192" s="157">
        <v>1764414</v>
      </c>
      <c r="F192" s="157">
        <v>0</v>
      </c>
      <c r="G192" s="19">
        <v>0.55800000000000005</v>
      </c>
      <c r="H192" s="157">
        <v>0</v>
      </c>
      <c r="I192" s="19">
        <v>0.61</v>
      </c>
      <c r="J192" s="157">
        <v>0</v>
      </c>
      <c r="K192" s="157">
        <v>2259</v>
      </c>
      <c r="L192" s="157">
        <v>0</v>
      </c>
      <c r="M192" s="157">
        <v>0</v>
      </c>
      <c r="O192" s="157"/>
      <c r="P192" s="19"/>
    </row>
    <row r="193" spans="1:16" x14ac:dyDescent="0.25">
      <c r="A193" s="17" t="s">
        <v>583</v>
      </c>
      <c r="B193" s="15" t="s">
        <v>584</v>
      </c>
      <c r="C193" s="15">
        <v>1</v>
      </c>
      <c r="D193" s="15">
        <v>0</v>
      </c>
      <c r="E193" s="157">
        <v>1699715</v>
      </c>
      <c r="F193" s="157">
        <v>0</v>
      </c>
      <c r="G193" s="19">
        <v>0.68200000000000005</v>
      </c>
      <c r="H193" s="157">
        <v>0</v>
      </c>
      <c r="I193" s="19">
        <v>0.59199999999999997</v>
      </c>
      <c r="J193" s="157">
        <v>24220</v>
      </c>
      <c r="K193" s="157">
        <v>0</v>
      </c>
      <c r="L193" s="157">
        <v>0</v>
      </c>
      <c r="M193" s="157">
        <v>0</v>
      </c>
      <c r="O193" s="157"/>
      <c r="P193" s="19"/>
    </row>
    <row r="194" spans="1:16" x14ac:dyDescent="0.25">
      <c r="A194" s="17" t="s">
        <v>585</v>
      </c>
      <c r="B194" s="15" t="s">
        <v>586</v>
      </c>
      <c r="C194" s="15">
        <v>1</v>
      </c>
      <c r="D194" s="15">
        <v>0</v>
      </c>
      <c r="E194" s="157">
        <v>49888</v>
      </c>
      <c r="F194" s="157">
        <v>0</v>
      </c>
      <c r="G194" s="19">
        <v>6.5000000000000002E-2</v>
      </c>
      <c r="H194" s="157">
        <v>0</v>
      </c>
      <c r="I194" s="19">
        <v>0</v>
      </c>
      <c r="J194" s="157">
        <v>0</v>
      </c>
      <c r="K194" s="157">
        <v>0</v>
      </c>
      <c r="L194" s="157">
        <v>0</v>
      </c>
      <c r="M194" s="157">
        <v>0</v>
      </c>
      <c r="O194" s="157"/>
      <c r="P194" s="19"/>
    </row>
    <row r="195" spans="1:16" x14ac:dyDescent="0.25">
      <c r="A195" s="17" t="s">
        <v>587</v>
      </c>
      <c r="B195" s="15" t="s">
        <v>588</v>
      </c>
      <c r="C195" s="15">
        <v>1</v>
      </c>
      <c r="D195" s="15">
        <v>0</v>
      </c>
      <c r="E195" s="157">
        <v>89465</v>
      </c>
      <c r="F195" s="157">
        <v>0</v>
      </c>
      <c r="G195" s="19">
        <v>6.5000000000000002E-2</v>
      </c>
      <c r="H195" s="157">
        <v>6000</v>
      </c>
      <c r="I195" s="19">
        <v>0</v>
      </c>
      <c r="J195" s="157">
        <v>0</v>
      </c>
      <c r="K195" s="157">
        <v>0</v>
      </c>
      <c r="L195" s="157">
        <v>0</v>
      </c>
      <c r="M195" s="157">
        <v>0</v>
      </c>
      <c r="O195" s="157"/>
      <c r="P195" s="19"/>
    </row>
    <row r="196" spans="1:16" x14ac:dyDescent="0.25">
      <c r="A196" s="17" t="s">
        <v>589</v>
      </c>
      <c r="B196" s="15" t="s">
        <v>590</v>
      </c>
      <c r="C196" s="15">
        <v>1</v>
      </c>
      <c r="D196" s="15">
        <v>0</v>
      </c>
      <c r="E196" s="157">
        <v>34060</v>
      </c>
      <c r="F196" s="157">
        <v>0</v>
      </c>
      <c r="G196" s="19">
        <v>6.5000000000000002E-2</v>
      </c>
      <c r="H196" s="157">
        <v>300</v>
      </c>
      <c r="I196" s="19">
        <v>0</v>
      </c>
      <c r="J196" s="157">
        <v>0</v>
      </c>
      <c r="K196" s="157">
        <v>0</v>
      </c>
      <c r="L196" s="157">
        <v>0</v>
      </c>
      <c r="M196" s="157">
        <v>0</v>
      </c>
      <c r="O196" s="157"/>
      <c r="P196" s="19"/>
    </row>
    <row r="197" spans="1:16" x14ac:dyDescent="0.25">
      <c r="A197" s="17" t="s">
        <v>591</v>
      </c>
      <c r="B197" s="15" t="s">
        <v>592</v>
      </c>
      <c r="C197" s="15">
        <v>1</v>
      </c>
      <c r="D197" s="15">
        <v>0</v>
      </c>
      <c r="E197" s="157">
        <v>94455</v>
      </c>
      <c r="F197" s="157">
        <v>0</v>
      </c>
      <c r="G197" s="19">
        <v>6.5000000000000002E-2</v>
      </c>
      <c r="H197" s="157">
        <v>0</v>
      </c>
      <c r="I197" s="19">
        <v>0</v>
      </c>
      <c r="J197" s="157">
        <v>0</v>
      </c>
      <c r="K197" s="157">
        <v>0</v>
      </c>
      <c r="L197" s="157">
        <v>0</v>
      </c>
      <c r="M197" s="157">
        <v>0</v>
      </c>
      <c r="O197" s="157"/>
      <c r="P197" s="19"/>
    </row>
    <row r="198" spans="1:16" x14ac:dyDescent="0.25">
      <c r="A198" s="17" t="s">
        <v>593</v>
      </c>
      <c r="B198" s="15" t="s">
        <v>594</v>
      </c>
      <c r="C198" s="15">
        <v>1</v>
      </c>
      <c r="D198" s="15">
        <v>0</v>
      </c>
      <c r="E198" s="157">
        <v>36699</v>
      </c>
      <c r="F198" s="157">
        <v>0</v>
      </c>
      <c r="G198" s="19">
        <v>6.5000000000000002E-2</v>
      </c>
      <c r="H198" s="157">
        <v>0</v>
      </c>
      <c r="I198" s="19">
        <v>0</v>
      </c>
      <c r="J198" s="157">
        <v>0</v>
      </c>
      <c r="K198" s="157">
        <v>0</v>
      </c>
      <c r="L198" s="157">
        <v>0</v>
      </c>
      <c r="M198" s="157">
        <v>0</v>
      </c>
      <c r="O198" s="157"/>
      <c r="P198" s="19"/>
    </row>
    <row r="199" spans="1:16" x14ac:dyDescent="0.25">
      <c r="A199" s="17" t="s">
        <v>595</v>
      </c>
      <c r="B199" s="15" t="s">
        <v>596</v>
      </c>
      <c r="C199" s="15">
        <v>1</v>
      </c>
      <c r="D199" s="15">
        <v>0</v>
      </c>
      <c r="E199" s="157">
        <v>115355</v>
      </c>
      <c r="F199" s="157">
        <v>0</v>
      </c>
      <c r="G199" s="19">
        <v>0.13800000000000001</v>
      </c>
      <c r="H199" s="157">
        <v>0</v>
      </c>
      <c r="I199" s="19">
        <v>0.21</v>
      </c>
      <c r="J199" s="157">
        <v>0</v>
      </c>
      <c r="K199" s="157">
        <v>0</v>
      </c>
      <c r="L199" s="157">
        <v>0</v>
      </c>
      <c r="M199" s="157">
        <v>0</v>
      </c>
      <c r="O199" s="157"/>
      <c r="P199" s="19"/>
    </row>
    <row r="200" spans="1:16" x14ac:dyDescent="0.25">
      <c r="A200" s="17" t="s">
        <v>597</v>
      </c>
      <c r="B200" s="15" t="s">
        <v>598</v>
      </c>
      <c r="C200" s="15">
        <v>1</v>
      </c>
      <c r="D200" s="15">
        <v>0</v>
      </c>
      <c r="E200" s="157">
        <v>766996</v>
      </c>
      <c r="F200" s="157">
        <v>0</v>
      </c>
      <c r="G200" s="19">
        <v>0.85099999999999998</v>
      </c>
      <c r="H200" s="157">
        <v>1500</v>
      </c>
      <c r="I200" s="19">
        <v>0.80800000000000005</v>
      </c>
      <c r="J200" s="157">
        <v>0</v>
      </c>
      <c r="K200" s="157">
        <v>0</v>
      </c>
      <c r="L200" s="157">
        <v>0</v>
      </c>
      <c r="M200" s="157">
        <v>0</v>
      </c>
      <c r="O200" s="157"/>
      <c r="P200" s="19"/>
    </row>
    <row r="201" spans="1:16" x14ac:dyDescent="0.25">
      <c r="A201" s="17" t="s">
        <v>599</v>
      </c>
      <c r="B201" s="15" t="s">
        <v>600</v>
      </c>
      <c r="C201" s="15">
        <v>1</v>
      </c>
      <c r="D201" s="15">
        <v>0</v>
      </c>
      <c r="E201" s="157">
        <v>563404</v>
      </c>
      <c r="F201" s="157">
        <v>0</v>
      </c>
      <c r="G201" s="19">
        <v>0.79</v>
      </c>
      <c r="H201" s="157">
        <v>0</v>
      </c>
      <c r="I201" s="19">
        <v>0.75</v>
      </c>
      <c r="J201" s="157">
        <v>16150</v>
      </c>
      <c r="K201" s="157">
        <v>0</v>
      </c>
      <c r="L201" s="157">
        <v>0</v>
      </c>
      <c r="M201" s="157">
        <v>0</v>
      </c>
      <c r="O201" s="157"/>
      <c r="P201" s="19"/>
    </row>
    <row r="202" spans="1:16" x14ac:dyDescent="0.25">
      <c r="A202" s="17" t="s">
        <v>601</v>
      </c>
      <c r="B202" s="15" t="s">
        <v>602</v>
      </c>
      <c r="C202" s="15">
        <v>1</v>
      </c>
      <c r="D202" s="15">
        <v>0</v>
      </c>
      <c r="E202" s="157">
        <v>2135164</v>
      </c>
      <c r="F202" s="157">
        <v>0</v>
      </c>
      <c r="G202" s="19">
        <v>0.9</v>
      </c>
      <c r="H202" s="157">
        <v>0</v>
      </c>
      <c r="I202" s="19">
        <v>0.86399999999999999</v>
      </c>
      <c r="J202" s="157">
        <v>0</v>
      </c>
      <c r="K202" s="157">
        <v>0</v>
      </c>
      <c r="L202" s="157">
        <v>0</v>
      </c>
      <c r="M202" s="157">
        <v>46224</v>
      </c>
      <c r="O202" s="157"/>
      <c r="P202" s="19"/>
    </row>
    <row r="203" spans="1:16" x14ac:dyDescent="0.25">
      <c r="A203" s="17" t="s">
        <v>603</v>
      </c>
      <c r="B203" s="15" t="s">
        <v>604</v>
      </c>
      <c r="C203" s="15">
        <v>1</v>
      </c>
      <c r="D203" s="15">
        <v>0</v>
      </c>
      <c r="E203" s="157">
        <v>2211361</v>
      </c>
      <c r="F203" s="157">
        <v>0</v>
      </c>
      <c r="G203" s="19">
        <v>0.9</v>
      </c>
      <c r="H203" s="157">
        <v>0</v>
      </c>
      <c r="I203" s="19">
        <v>0.87</v>
      </c>
      <c r="J203" s="157">
        <v>0</v>
      </c>
      <c r="K203" s="157">
        <v>0</v>
      </c>
      <c r="L203" s="157">
        <v>0</v>
      </c>
      <c r="M203" s="157">
        <v>0</v>
      </c>
      <c r="O203" s="157"/>
      <c r="P203" s="19"/>
    </row>
    <row r="204" spans="1:16" x14ac:dyDescent="0.25">
      <c r="A204" s="17" t="s">
        <v>605</v>
      </c>
      <c r="B204" s="15" t="s">
        <v>606</v>
      </c>
      <c r="C204" s="15">
        <v>1</v>
      </c>
      <c r="D204" s="15">
        <v>0</v>
      </c>
      <c r="E204" s="157">
        <v>782669</v>
      </c>
      <c r="F204" s="157">
        <v>0</v>
      </c>
      <c r="G204" s="19">
        <v>0.9</v>
      </c>
      <c r="H204" s="157">
        <v>0</v>
      </c>
      <c r="I204" s="19">
        <v>0.78200000000000003</v>
      </c>
      <c r="J204" s="157">
        <v>29575</v>
      </c>
      <c r="K204" s="157">
        <v>0</v>
      </c>
      <c r="L204" s="157">
        <v>0</v>
      </c>
      <c r="M204" s="157">
        <v>0</v>
      </c>
      <c r="O204" s="157"/>
      <c r="P204" s="19"/>
    </row>
    <row r="205" spans="1:16" x14ac:dyDescent="0.25">
      <c r="A205" s="17" t="s">
        <v>607</v>
      </c>
      <c r="B205" s="15" t="s">
        <v>608</v>
      </c>
      <c r="C205" s="15">
        <v>1</v>
      </c>
      <c r="D205" s="15">
        <v>0</v>
      </c>
      <c r="E205" s="157">
        <v>239133</v>
      </c>
      <c r="F205" s="157">
        <v>0</v>
      </c>
      <c r="G205" s="19">
        <v>0.65600000000000003</v>
      </c>
      <c r="H205" s="157">
        <v>0</v>
      </c>
      <c r="I205" s="19">
        <v>0.58099999999999996</v>
      </c>
      <c r="J205" s="157">
        <v>0</v>
      </c>
      <c r="K205" s="157">
        <v>0</v>
      </c>
      <c r="L205" s="157">
        <v>0</v>
      </c>
      <c r="M205" s="157">
        <v>0</v>
      </c>
      <c r="O205" s="157"/>
      <c r="P205" s="19"/>
    </row>
    <row r="206" spans="1:16" x14ac:dyDescent="0.25">
      <c r="A206" s="17" t="s">
        <v>609</v>
      </c>
      <c r="B206" s="15" t="s">
        <v>610</v>
      </c>
      <c r="C206" s="15">
        <v>1</v>
      </c>
      <c r="D206" s="15">
        <v>0</v>
      </c>
      <c r="E206" s="157">
        <v>306791</v>
      </c>
      <c r="F206" s="157">
        <v>0</v>
      </c>
      <c r="G206" s="19">
        <v>0.77700000000000002</v>
      </c>
      <c r="H206" s="157">
        <v>1500</v>
      </c>
      <c r="I206" s="19">
        <v>0.71899999999999997</v>
      </c>
      <c r="J206" s="157">
        <v>15540</v>
      </c>
      <c r="K206" s="157">
        <v>0</v>
      </c>
      <c r="L206" s="157">
        <v>0</v>
      </c>
      <c r="M206" s="157">
        <v>0</v>
      </c>
      <c r="O206" s="157"/>
      <c r="P206" s="19"/>
    </row>
    <row r="207" spans="1:16" x14ac:dyDescent="0.25">
      <c r="A207" s="17" t="s">
        <v>611</v>
      </c>
      <c r="B207" s="15" t="s">
        <v>612</v>
      </c>
      <c r="C207" s="15">
        <v>1</v>
      </c>
      <c r="D207" s="15">
        <v>0</v>
      </c>
      <c r="E207" s="157">
        <v>18133</v>
      </c>
      <c r="F207" s="157">
        <v>0</v>
      </c>
      <c r="G207" s="19">
        <v>6.5000000000000002E-2</v>
      </c>
      <c r="H207" s="157">
        <v>0</v>
      </c>
      <c r="I207" s="19">
        <v>0</v>
      </c>
      <c r="J207" s="157">
        <v>0</v>
      </c>
      <c r="K207" s="157">
        <v>0</v>
      </c>
      <c r="L207" s="157">
        <v>0</v>
      </c>
      <c r="M207" s="157">
        <v>0</v>
      </c>
      <c r="O207" s="157"/>
      <c r="P207" s="19"/>
    </row>
    <row r="208" spans="1:16" x14ac:dyDescent="0.25">
      <c r="A208" s="17" t="s">
        <v>613</v>
      </c>
      <c r="B208" s="15" t="s">
        <v>614</v>
      </c>
      <c r="C208" s="15">
        <v>1</v>
      </c>
      <c r="D208" s="15">
        <v>0</v>
      </c>
      <c r="E208" s="157">
        <v>1495358</v>
      </c>
      <c r="F208" s="157">
        <v>1</v>
      </c>
      <c r="G208" s="19">
        <v>0.9</v>
      </c>
      <c r="H208" s="157">
        <v>0</v>
      </c>
      <c r="I208" s="19">
        <v>0.83699999999999997</v>
      </c>
      <c r="J208" s="157">
        <v>91596</v>
      </c>
      <c r="K208" s="157">
        <v>0</v>
      </c>
      <c r="L208" s="157">
        <v>0</v>
      </c>
      <c r="M208" s="157">
        <v>0</v>
      </c>
      <c r="O208" s="157"/>
      <c r="P208" s="19"/>
    </row>
    <row r="209" spans="1:16" x14ac:dyDescent="0.25">
      <c r="A209" s="17" t="s">
        <v>615</v>
      </c>
      <c r="B209" s="15" t="s">
        <v>616</v>
      </c>
      <c r="C209" s="15">
        <v>1</v>
      </c>
      <c r="D209" s="15">
        <v>1</v>
      </c>
      <c r="E209" s="157">
        <v>7280935</v>
      </c>
      <c r="F209" s="157">
        <v>0</v>
      </c>
      <c r="G209" s="19">
        <v>0.9</v>
      </c>
      <c r="H209" s="157">
        <v>0</v>
      </c>
      <c r="I209" s="19">
        <v>0.91800000000000004</v>
      </c>
      <c r="J209" s="157">
        <v>17</v>
      </c>
      <c r="K209" s="157">
        <v>0</v>
      </c>
      <c r="L209" s="157">
        <v>0</v>
      </c>
      <c r="M209" s="157">
        <v>229500</v>
      </c>
      <c r="O209" s="157"/>
      <c r="P209" s="19"/>
    </row>
    <row r="210" spans="1:16" x14ac:dyDescent="0.25">
      <c r="A210" s="17" t="s">
        <v>617</v>
      </c>
      <c r="B210" s="15" t="s">
        <v>618</v>
      </c>
      <c r="C210" s="15">
        <v>1</v>
      </c>
      <c r="D210" s="15">
        <v>0</v>
      </c>
      <c r="E210" s="157">
        <v>953234</v>
      </c>
      <c r="F210" s="157">
        <v>1566</v>
      </c>
      <c r="G210" s="19">
        <v>0.9</v>
      </c>
      <c r="H210" s="157">
        <v>0</v>
      </c>
      <c r="I210" s="19">
        <v>0.81200000000000006</v>
      </c>
      <c r="J210" s="157">
        <v>31920</v>
      </c>
      <c r="K210" s="157">
        <v>0</v>
      </c>
      <c r="L210" s="157">
        <v>0</v>
      </c>
      <c r="M210" s="157">
        <v>59682</v>
      </c>
      <c r="O210" s="157"/>
      <c r="P210" s="19"/>
    </row>
    <row r="211" spans="1:16" x14ac:dyDescent="0.25">
      <c r="A211" s="17" t="s">
        <v>619</v>
      </c>
      <c r="B211" s="15" t="s">
        <v>620</v>
      </c>
      <c r="C211" s="15">
        <v>1</v>
      </c>
      <c r="D211" s="15">
        <v>0</v>
      </c>
      <c r="E211" s="157">
        <v>614522</v>
      </c>
      <c r="F211" s="157">
        <v>1388</v>
      </c>
      <c r="G211" s="19">
        <v>0.53600000000000003</v>
      </c>
      <c r="H211" s="157">
        <v>1350</v>
      </c>
      <c r="I211" s="19">
        <v>0.439</v>
      </c>
      <c r="J211" s="157">
        <v>14525</v>
      </c>
      <c r="K211" s="157">
        <v>0</v>
      </c>
      <c r="L211" s="157">
        <v>0</v>
      </c>
      <c r="M211" s="157">
        <v>5509</v>
      </c>
      <c r="O211" s="157"/>
      <c r="P211" s="19"/>
    </row>
    <row r="212" spans="1:16" x14ac:dyDescent="0.25">
      <c r="A212" s="17" t="s">
        <v>621</v>
      </c>
      <c r="B212" s="15" t="s">
        <v>622</v>
      </c>
      <c r="C212" s="15">
        <v>1</v>
      </c>
      <c r="D212" s="15">
        <v>0</v>
      </c>
      <c r="E212" s="157">
        <v>4759383</v>
      </c>
      <c r="F212" s="157">
        <v>0</v>
      </c>
      <c r="G212" s="19">
        <v>0.9</v>
      </c>
      <c r="H212" s="157">
        <v>0</v>
      </c>
      <c r="I212" s="19">
        <v>0.92500000000000004</v>
      </c>
      <c r="J212" s="157">
        <v>34335</v>
      </c>
      <c r="K212" s="157">
        <v>0</v>
      </c>
      <c r="L212" s="157">
        <v>0</v>
      </c>
      <c r="M212" s="157">
        <v>0</v>
      </c>
      <c r="O212" s="157"/>
      <c r="P212" s="19"/>
    </row>
    <row r="213" spans="1:16" x14ac:dyDescent="0.25">
      <c r="A213" s="17" t="s">
        <v>623</v>
      </c>
      <c r="B213" s="15" t="s">
        <v>624</v>
      </c>
      <c r="C213" s="15">
        <v>1</v>
      </c>
      <c r="D213" s="15">
        <v>0</v>
      </c>
      <c r="E213" s="157">
        <v>1260720</v>
      </c>
      <c r="F213" s="157">
        <v>0</v>
      </c>
      <c r="G213" s="19">
        <v>0.871</v>
      </c>
      <c r="H213" s="157">
        <v>0</v>
      </c>
      <c r="I213" s="19">
        <v>0.74</v>
      </c>
      <c r="J213" s="157">
        <v>4035</v>
      </c>
      <c r="K213" s="157">
        <v>0</v>
      </c>
      <c r="L213" s="157">
        <v>0</v>
      </c>
      <c r="M213" s="157">
        <v>0</v>
      </c>
      <c r="O213" s="157"/>
      <c r="P213" s="19"/>
    </row>
    <row r="214" spans="1:16" x14ac:dyDescent="0.25">
      <c r="A214" s="17" t="s">
        <v>625</v>
      </c>
      <c r="B214" s="15" t="s">
        <v>626</v>
      </c>
      <c r="C214" s="15">
        <v>1</v>
      </c>
      <c r="D214" s="15">
        <v>0</v>
      </c>
      <c r="E214" s="157">
        <v>722033</v>
      </c>
      <c r="F214" s="157">
        <v>0</v>
      </c>
      <c r="G214" s="19">
        <v>0.51</v>
      </c>
      <c r="H214" s="157">
        <v>0</v>
      </c>
      <c r="I214" s="19">
        <v>0.54700000000000004</v>
      </c>
      <c r="J214" s="157">
        <v>0</v>
      </c>
      <c r="K214" s="157">
        <v>0</v>
      </c>
      <c r="L214" s="157">
        <v>0</v>
      </c>
      <c r="M214" s="157">
        <v>0</v>
      </c>
      <c r="O214" s="157"/>
      <c r="P214" s="19"/>
    </row>
    <row r="215" spans="1:16" x14ac:dyDescent="0.25">
      <c r="A215" s="17" t="s">
        <v>627</v>
      </c>
      <c r="B215" s="15" t="s">
        <v>628</v>
      </c>
      <c r="C215" s="15">
        <v>1</v>
      </c>
      <c r="D215" s="15">
        <v>0</v>
      </c>
      <c r="E215" s="157">
        <v>797765</v>
      </c>
      <c r="F215" s="157">
        <v>122823</v>
      </c>
      <c r="G215" s="19">
        <v>0.64900000000000002</v>
      </c>
      <c r="H215" s="157">
        <v>0</v>
      </c>
      <c r="I215" s="19">
        <v>0.61399999999999999</v>
      </c>
      <c r="J215" s="157">
        <v>0</v>
      </c>
      <c r="K215" s="157">
        <v>0</v>
      </c>
      <c r="L215" s="157">
        <v>0</v>
      </c>
      <c r="M215" s="157">
        <v>0</v>
      </c>
      <c r="O215" s="157"/>
      <c r="P215" s="19"/>
    </row>
    <row r="216" spans="1:16" x14ac:dyDescent="0.25">
      <c r="A216" s="17" t="s">
        <v>629</v>
      </c>
      <c r="B216" s="15" t="s">
        <v>630</v>
      </c>
      <c r="C216" s="15">
        <v>1</v>
      </c>
      <c r="D216" s="15">
        <v>0</v>
      </c>
      <c r="E216" s="157">
        <v>545263</v>
      </c>
      <c r="F216" s="157">
        <v>0</v>
      </c>
      <c r="G216" s="19">
        <v>0.627</v>
      </c>
      <c r="H216" s="157">
        <v>1500</v>
      </c>
      <c r="I216" s="19">
        <v>0.69599999999999995</v>
      </c>
      <c r="J216" s="157">
        <v>0</v>
      </c>
      <c r="K216" s="157">
        <v>0</v>
      </c>
      <c r="L216" s="157">
        <v>0</v>
      </c>
      <c r="M216" s="157">
        <v>0</v>
      </c>
      <c r="O216" s="157"/>
      <c r="P216" s="19"/>
    </row>
    <row r="217" spans="1:16" x14ac:dyDescent="0.25">
      <c r="A217" s="17" t="s">
        <v>631</v>
      </c>
      <c r="B217" s="15" t="s">
        <v>632</v>
      </c>
      <c r="C217" s="15">
        <v>1</v>
      </c>
      <c r="D217" s="15">
        <v>0</v>
      </c>
      <c r="E217" s="157">
        <v>319075</v>
      </c>
      <c r="F217" s="157">
        <v>0</v>
      </c>
      <c r="G217" s="19">
        <v>0.60699999999999998</v>
      </c>
      <c r="H217" s="157">
        <v>0</v>
      </c>
      <c r="I217" s="19">
        <v>0.58299999999999996</v>
      </c>
      <c r="J217" s="157">
        <v>0</v>
      </c>
      <c r="K217" s="157">
        <v>0</v>
      </c>
      <c r="L217" s="157">
        <v>0</v>
      </c>
      <c r="M217" s="157">
        <v>0</v>
      </c>
      <c r="O217" s="157"/>
      <c r="P217" s="19"/>
    </row>
    <row r="218" spans="1:16" x14ac:dyDescent="0.25">
      <c r="A218" s="17" t="s">
        <v>633</v>
      </c>
      <c r="B218" s="15" t="s">
        <v>634</v>
      </c>
      <c r="C218" s="15">
        <v>1</v>
      </c>
      <c r="D218" s="15">
        <v>0</v>
      </c>
      <c r="E218" s="157">
        <v>93197</v>
      </c>
      <c r="F218" s="157">
        <v>0</v>
      </c>
      <c r="G218" s="19">
        <v>0.70299999999999996</v>
      </c>
      <c r="H218" s="157">
        <v>0</v>
      </c>
      <c r="I218" s="19">
        <v>0.626</v>
      </c>
      <c r="J218" s="157">
        <v>0</v>
      </c>
      <c r="K218" s="157">
        <v>0</v>
      </c>
      <c r="L218" s="157">
        <v>0</v>
      </c>
      <c r="M218" s="157">
        <v>0</v>
      </c>
      <c r="O218" s="157"/>
      <c r="P218" s="19"/>
    </row>
    <row r="219" spans="1:16" x14ac:dyDescent="0.25">
      <c r="A219" s="17" t="s">
        <v>635</v>
      </c>
      <c r="B219" s="15" t="s">
        <v>636</v>
      </c>
      <c r="C219" s="15">
        <v>1</v>
      </c>
      <c r="D219" s="15">
        <v>0</v>
      </c>
      <c r="E219" s="157">
        <v>3432460</v>
      </c>
      <c r="F219" s="157">
        <v>75324</v>
      </c>
      <c r="G219" s="19">
        <v>0.9</v>
      </c>
      <c r="H219" s="157">
        <v>3000</v>
      </c>
      <c r="I219" s="19">
        <v>0.83099999999999996</v>
      </c>
      <c r="J219" s="157">
        <v>31220</v>
      </c>
      <c r="K219" s="157">
        <v>0</v>
      </c>
      <c r="L219" s="157">
        <v>0</v>
      </c>
      <c r="M219" s="157">
        <v>58710</v>
      </c>
      <c r="O219" s="157"/>
      <c r="P219" s="19"/>
    </row>
    <row r="220" spans="1:16" x14ac:dyDescent="0.25">
      <c r="A220" s="17" t="s">
        <v>637</v>
      </c>
      <c r="B220" s="15" t="s">
        <v>638</v>
      </c>
      <c r="C220" s="15">
        <v>1</v>
      </c>
      <c r="D220" s="15">
        <v>0</v>
      </c>
      <c r="E220" s="157">
        <v>3411560</v>
      </c>
      <c r="F220" s="157">
        <v>0</v>
      </c>
      <c r="G220" s="19">
        <v>0.9</v>
      </c>
      <c r="H220" s="157">
        <v>0</v>
      </c>
      <c r="I220" s="19">
        <v>0.91200000000000003</v>
      </c>
      <c r="J220" s="157">
        <v>0</v>
      </c>
      <c r="K220" s="157">
        <v>0</v>
      </c>
      <c r="L220" s="157">
        <v>0</v>
      </c>
      <c r="M220" s="157">
        <v>0</v>
      </c>
      <c r="O220" s="157"/>
      <c r="P220" s="19"/>
    </row>
    <row r="221" spans="1:16" x14ac:dyDescent="0.25">
      <c r="A221" s="17" t="s">
        <v>639</v>
      </c>
      <c r="B221" s="15" t="s">
        <v>640</v>
      </c>
      <c r="C221" s="15">
        <v>1</v>
      </c>
      <c r="D221" s="15">
        <v>0</v>
      </c>
      <c r="E221" s="157">
        <v>1229072</v>
      </c>
      <c r="F221" s="157">
        <v>0</v>
      </c>
      <c r="G221" s="19">
        <v>0.9</v>
      </c>
      <c r="H221" s="157">
        <v>1000</v>
      </c>
      <c r="I221" s="19">
        <v>0.82599999999999996</v>
      </c>
      <c r="J221" s="157">
        <v>4340</v>
      </c>
      <c r="K221" s="157">
        <v>0</v>
      </c>
      <c r="L221" s="157">
        <v>0</v>
      </c>
      <c r="M221" s="157">
        <v>8424</v>
      </c>
      <c r="O221" s="157"/>
      <c r="P221" s="19"/>
    </row>
    <row r="222" spans="1:16" x14ac:dyDescent="0.25">
      <c r="A222" s="17" t="s">
        <v>641</v>
      </c>
      <c r="B222" s="15" t="s">
        <v>642</v>
      </c>
      <c r="C222" s="15">
        <v>1</v>
      </c>
      <c r="D222" s="15">
        <v>0</v>
      </c>
      <c r="E222" s="157">
        <v>730833</v>
      </c>
      <c r="F222" s="157">
        <v>0</v>
      </c>
      <c r="G222" s="19">
        <v>0.9</v>
      </c>
      <c r="H222" s="157">
        <v>0</v>
      </c>
      <c r="I222" s="19">
        <v>0.72699999999999998</v>
      </c>
      <c r="J222" s="157">
        <v>0</v>
      </c>
      <c r="K222" s="157">
        <v>7385</v>
      </c>
      <c r="L222" s="157">
        <v>3693</v>
      </c>
      <c r="M222" s="157">
        <v>0</v>
      </c>
      <c r="O222" s="157"/>
      <c r="P222" s="19"/>
    </row>
    <row r="223" spans="1:16" x14ac:dyDescent="0.25">
      <c r="A223" s="17" t="s">
        <v>643</v>
      </c>
      <c r="B223" s="15" t="s">
        <v>644</v>
      </c>
      <c r="C223" s="15">
        <v>1</v>
      </c>
      <c r="D223" s="15">
        <v>0</v>
      </c>
      <c r="E223" s="157">
        <v>1033732</v>
      </c>
      <c r="F223" s="157">
        <v>0</v>
      </c>
      <c r="G223" s="19">
        <v>0.9</v>
      </c>
      <c r="H223" s="157">
        <v>0</v>
      </c>
      <c r="I223" s="19">
        <v>0.81499999999999995</v>
      </c>
      <c r="J223" s="157">
        <v>0</v>
      </c>
      <c r="K223" s="157">
        <v>0</v>
      </c>
      <c r="L223" s="157">
        <v>0</v>
      </c>
      <c r="M223" s="157">
        <v>0</v>
      </c>
      <c r="O223" s="157"/>
      <c r="P223" s="19"/>
    </row>
    <row r="224" spans="1:16" x14ac:dyDescent="0.25">
      <c r="A224" s="17" t="s">
        <v>645</v>
      </c>
      <c r="B224" s="15" t="s">
        <v>646</v>
      </c>
      <c r="C224" s="15">
        <v>1</v>
      </c>
      <c r="D224" s="15">
        <v>0</v>
      </c>
      <c r="E224" s="157">
        <v>2466467</v>
      </c>
      <c r="F224" s="157">
        <v>87328</v>
      </c>
      <c r="G224" s="19">
        <v>0.9</v>
      </c>
      <c r="H224" s="157">
        <v>0</v>
      </c>
      <c r="I224" s="19">
        <v>0.753</v>
      </c>
      <c r="J224" s="157">
        <v>0</v>
      </c>
      <c r="K224" s="157">
        <v>0</v>
      </c>
      <c r="L224" s="157">
        <v>0</v>
      </c>
      <c r="M224" s="157">
        <v>0</v>
      </c>
      <c r="O224" s="157"/>
      <c r="P224" s="19"/>
    </row>
    <row r="225" spans="1:16" x14ac:dyDescent="0.25">
      <c r="A225" s="17" t="s">
        <v>647</v>
      </c>
      <c r="B225" s="15" t="s">
        <v>648</v>
      </c>
      <c r="C225" s="15">
        <v>1</v>
      </c>
      <c r="D225" s="15">
        <v>0</v>
      </c>
      <c r="E225" s="157">
        <v>1418427</v>
      </c>
      <c r="F225" s="157">
        <v>0</v>
      </c>
      <c r="G225" s="19">
        <v>0.9</v>
      </c>
      <c r="H225" s="157">
        <v>0</v>
      </c>
      <c r="I225" s="19">
        <v>0.72099999999999997</v>
      </c>
      <c r="J225" s="157">
        <v>0</v>
      </c>
      <c r="K225" s="157">
        <v>0</v>
      </c>
      <c r="L225" s="157">
        <v>0</v>
      </c>
      <c r="M225" s="157">
        <v>0</v>
      </c>
      <c r="O225" s="157"/>
      <c r="P225" s="19"/>
    </row>
    <row r="226" spans="1:16" x14ac:dyDescent="0.25">
      <c r="A226" s="17" t="s">
        <v>649</v>
      </c>
      <c r="B226" s="15" t="s">
        <v>650</v>
      </c>
      <c r="C226" s="15">
        <v>1</v>
      </c>
      <c r="D226" s="15">
        <v>0</v>
      </c>
      <c r="E226" s="157">
        <v>1357314</v>
      </c>
      <c r="F226" s="157">
        <v>0</v>
      </c>
      <c r="G226" s="19">
        <v>0.78500000000000003</v>
      </c>
      <c r="H226" s="157">
        <v>0</v>
      </c>
      <c r="I226" s="19">
        <v>0.73799999999999999</v>
      </c>
      <c r="J226" s="157">
        <v>0</v>
      </c>
      <c r="K226" s="157">
        <v>0</v>
      </c>
      <c r="L226" s="157">
        <v>0</v>
      </c>
      <c r="M226" s="157">
        <v>21063</v>
      </c>
      <c r="O226" s="157"/>
      <c r="P226" s="19"/>
    </row>
    <row r="227" spans="1:16" x14ac:dyDescent="0.25">
      <c r="A227" s="17" t="s">
        <v>651</v>
      </c>
      <c r="B227" s="15" t="s">
        <v>652</v>
      </c>
      <c r="C227" s="15">
        <v>1</v>
      </c>
      <c r="D227" s="15">
        <v>0</v>
      </c>
      <c r="E227" s="157">
        <v>857031</v>
      </c>
      <c r="F227" s="157">
        <v>0</v>
      </c>
      <c r="G227" s="19">
        <v>0.80100000000000005</v>
      </c>
      <c r="H227" s="157">
        <v>0</v>
      </c>
      <c r="I227" s="19">
        <v>0.73099999999999998</v>
      </c>
      <c r="J227" s="157">
        <v>29085</v>
      </c>
      <c r="K227" s="157">
        <v>2385</v>
      </c>
      <c r="L227" s="157">
        <v>1192</v>
      </c>
      <c r="M227" s="157">
        <v>0</v>
      </c>
      <c r="O227" s="157"/>
      <c r="P227" s="19"/>
    </row>
    <row r="228" spans="1:16" x14ac:dyDescent="0.25">
      <c r="A228" s="17" t="s">
        <v>653</v>
      </c>
      <c r="B228" s="15" t="s">
        <v>654</v>
      </c>
      <c r="C228" s="15">
        <v>1</v>
      </c>
      <c r="D228" s="15">
        <v>0</v>
      </c>
      <c r="E228" s="157">
        <v>1840770</v>
      </c>
      <c r="F228" s="157">
        <v>0</v>
      </c>
      <c r="G228" s="19">
        <v>0.67300000000000004</v>
      </c>
      <c r="H228" s="157">
        <v>0</v>
      </c>
      <c r="I228" s="19">
        <v>0.59499999999999997</v>
      </c>
      <c r="J228" s="157">
        <v>141780</v>
      </c>
      <c r="K228" s="157">
        <v>0</v>
      </c>
      <c r="L228" s="157">
        <v>0</v>
      </c>
      <c r="M228" s="157">
        <v>17850</v>
      </c>
      <c r="O228" s="157"/>
      <c r="P228" s="19"/>
    </row>
    <row r="229" spans="1:16" x14ac:dyDescent="0.25">
      <c r="A229" s="17" t="s">
        <v>655</v>
      </c>
      <c r="B229" s="15" t="s">
        <v>656</v>
      </c>
      <c r="C229" s="15">
        <v>1</v>
      </c>
      <c r="D229" s="15">
        <v>0</v>
      </c>
      <c r="E229" s="157">
        <v>1106008</v>
      </c>
      <c r="F229" s="157">
        <v>0</v>
      </c>
      <c r="G229" s="19">
        <v>0.71499999999999997</v>
      </c>
      <c r="H229" s="157">
        <v>0</v>
      </c>
      <c r="I229" s="19">
        <v>0.67800000000000005</v>
      </c>
      <c r="J229" s="157">
        <v>0</v>
      </c>
      <c r="K229" s="157">
        <v>0</v>
      </c>
      <c r="L229" s="157">
        <v>0</v>
      </c>
      <c r="M229" s="157">
        <v>0</v>
      </c>
      <c r="O229" s="157"/>
      <c r="P229" s="19"/>
    </row>
    <row r="230" spans="1:16" x14ac:dyDescent="0.25">
      <c r="A230" s="17" t="s">
        <v>657</v>
      </c>
      <c r="B230" s="15" t="s">
        <v>658</v>
      </c>
      <c r="C230" s="15">
        <v>1</v>
      </c>
      <c r="D230" s="15">
        <v>0</v>
      </c>
      <c r="E230" s="157">
        <v>902356</v>
      </c>
      <c r="F230" s="157">
        <v>0</v>
      </c>
      <c r="G230" s="19">
        <v>0.9</v>
      </c>
      <c r="H230" s="157">
        <v>0</v>
      </c>
      <c r="I230" s="19">
        <v>0.88900000000000001</v>
      </c>
      <c r="J230" s="157">
        <v>33145</v>
      </c>
      <c r="K230" s="157">
        <v>0</v>
      </c>
      <c r="L230" s="157">
        <v>0</v>
      </c>
      <c r="M230" s="157">
        <v>0</v>
      </c>
      <c r="O230" s="157"/>
      <c r="P230" s="19"/>
    </row>
    <row r="231" spans="1:16" x14ac:dyDescent="0.25">
      <c r="A231" s="17" t="s">
        <v>659</v>
      </c>
      <c r="B231" s="15" t="s">
        <v>660</v>
      </c>
      <c r="C231" s="15">
        <v>1</v>
      </c>
      <c r="D231" s="15">
        <v>0</v>
      </c>
      <c r="E231" s="157">
        <v>1632853</v>
      </c>
      <c r="F231" s="157">
        <v>0</v>
      </c>
      <c r="G231" s="19">
        <v>0.9</v>
      </c>
      <c r="H231" s="157">
        <v>0</v>
      </c>
      <c r="I231" s="19">
        <v>0.77600000000000002</v>
      </c>
      <c r="J231" s="157">
        <v>0</v>
      </c>
      <c r="K231" s="157">
        <v>0</v>
      </c>
      <c r="L231" s="157">
        <v>0</v>
      </c>
      <c r="M231" s="157">
        <v>0</v>
      </c>
      <c r="O231" s="157"/>
      <c r="P231" s="19"/>
    </row>
    <row r="232" spans="1:16" x14ac:dyDescent="0.25">
      <c r="A232" s="17" t="s">
        <v>661</v>
      </c>
      <c r="B232" s="15" t="s">
        <v>662</v>
      </c>
      <c r="C232" s="15">
        <v>1</v>
      </c>
      <c r="D232" s="15">
        <v>0</v>
      </c>
      <c r="E232" s="157">
        <v>1450759</v>
      </c>
      <c r="F232" s="157">
        <v>0</v>
      </c>
      <c r="G232" s="19">
        <v>0.82599999999999996</v>
      </c>
      <c r="H232" s="157">
        <v>0</v>
      </c>
      <c r="I232" s="19">
        <v>0.81200000000000006</v>
      </c>
      <c r="J232" s="157">
        <v>0</v>
      </c>
      <c r="K232" s="157">
        <v>0</v>
      </c>
      <c r="L232" s="157">
        <v>0</v>
      </c>
      <c r="M232" s="157">
        <v>0</v>
      </c>
      <c r="O232" s="157"/>
      <c r="P232" s="19"/>
    </row>
    <row r="233" spans="1:16" x14ac:dyDescent="0.25">
      <c r="A233" s="17" t="s">
        <v>663</v>
      </c>
      <c r="B233" s="15" t="s">
        <v>664</v>
      </c>
      <c r="C233" s="15">
        <v>1</v>
      </c>
      <c r="D233" s="15">
        <v>0</v>
      </c>
      <c r="E233" s="157">
        <v>1144349</v>
      </c>
      <c r="F233" s="157">
        <v>0</v>
      </c>
      <c r="G233" s="19">
        <v>0.9</v>
      </c>
      <c r="H233" s="157">
        <v>0</v>
      </c>
      <c r="I233" s="19">
        <v>0.748</v>
      </c>
      <c r="J233" s="157">
        <v>28832</v>
      </c>
      <c r="K233" s="157">
        <v>0</v>
      </c>
      <c r="L233" s="157">
        <v>0</v>
      </c>
      <c r="M233" s="157">
        <v>0</v>
      </c>
      <c r="O233" s="157"/>
      <c r="P233" s="19"/>
    </row>
    <row r="234" spans="1:16" x14ac:dyDescent="0.25">
      <c r="A234" s="17" t="s">
        <v>665</v>
      </c>
      <c r="B234" s="15" t="s">
        <v>666</v>
      </c>
      <c r="C234" s="15">
        <v>1</v>
      </c>
      <c r="D234" s="15">
        <v>0</v>
      </c>
      <c r="E234" s="157">
        <v>225604</v>
      </c>
      <c r="F234" s="157">
        <v>0</v>
      </c>
      <c r="G234" s="19">
        <v>0.9</v>
      </c>
      <c r="H234" s="157">
        <v>0</v>
      </c>
      <c r="I234" s="19">
        <v>0.81100000000000005</v>
      </c>
      <c r="J234" s="157">
        <v>0</v>
      </c>
      <c r="K234" s="157">
        <v>0</v>
      </c>
      <c r="L234" s="157">
        <v>0</v>
      </c>
      <c r="M234" s="157">
        <v>3163</v>
      </c>
      <c r="O234" s="157"/>
      <c r="P234" s="19"/>
    </row>
    <row r="235" spans="1:16" x14ac:dyDescent="0.25">
      <c r="A235" s="17" t="s">
        <v>667</v>
      </c>
      <c r="B235" s="15" t="s">
        <v>668</v>
      </c>
      <c r="C235" s="15">
        <v>1</v>
      </c>
      <c r="D235" s="15">
        <v>0</v>
      </c>
      <c r="E235" s="157">
        <v>1829443</v>
      </c>
      <c r="F235" s="157">
        <v>0</v>
      </c>
      <c r="G235" s="19">
        <v>0.69499999999999995</v>
      </c>
      <c r="H235" s="157">
        <v>0</v>
      </c>
      <c r="I235" s="19">
        <v>0.61699999999999999</v>
      </c>
      <c r="J235" s="157">
        <v>0</v>
      </c>
      <c r="K235" s="157">
        <v>0</v>
      </c>
      <c r="L235" s="157">
        <v>0</v>
      </c>
      <c r="M235" s="157">
        <v>0</v>
      </c>
      <c r="O235" s="157"/>
      <c r="P235" s="19"/>
    </row>
    <row r="236" spans="1:16" x14ac:dyDescent="0.25">
      <c r="A236" s="17" t="s">
        <v>669</v>
      </c>
      <c r="B236" s="15" t="s">
        <v>670</v>
      </c>
      <c r="C236" s="15">
        <v>1</v>
      </c>
      <c r="D236" s="15">
        <v>0</v>
      </c>
      <c r="E236" s="157">
        <v>767905</v>
      </c>
      <c r="F236" s="157">
        <v>0</v>
      </c>
      <c r="G236" s="19">
        <v>0.76100000000000001</v>
      </c>
      <c r="H236" s="157">
        <v>0</v>
      </c>
      <c r="I236" s="19">
        <v>0.76800000000000002</v>
      </c>
      <c r="J236" s="157">
        <v>0</v>
      </c>
      <c r="K236" s="157">
        <v>0</v>
      </c>
      <c r="L236" s="157">
        <v>0</v>
      </c>
      <c r="M236" s="157">
        <v>14035</v>
      </c>
      <c r="O236" s="157"/>
      <c r="P236" s="19"/>
    </row>
    <row r="237" spans="1:16" x14ac:dyDescent="0.25">
      <c r="A237" s="17" t="s">
        <v>671</v>
      </c>
      <c r="B237" s="15" t="s">
        <v>672</v>
      </c>
      <c r="C237" s="15">
        <v>1</v>
      </c>
      <c r="D237" s="15">
        <v>0</v>
      </c>
      <c r="E237" s="157">
        <v>891690</v>
      </c>
      <c r="F237" s="157">
        <v>0</v>
      </c>
      <c r="G237" s="19">
        <v>0.9</v>
      </c>
      <c r="H237" s="157">
        <v>0</v>
      </c>
      <c r="I237" s="19">
        <v>0.78600000000000003</v>
      </c>
      <c r="J237" s="157">
        <v>29575</v>
      </c>
      <c r="K237" s="157">
        <v>0</v>
      </c>
      <c r="L237" s="157">
        <v>0</v>
      </c>
      <c r="M237" s="157">
        <v>0</v>
      </c>
      <c r="O237" s="157"/>
      <c r="P237" s="19"/>
    </row>
    <row r="238" spans="1:16" x14ac:dyDescent="0.25">
      <c r="A238" s="17" t="s">
        <v>673</v>
      </c>
      <c r="B238" s="15" t="s">
        <v>674</v>
      </c>
      <c r="C238" s="15">
        <v>1</v>
      </c>
      <c r="D238" s="15">
        <v>0</v>
      </c>
      <c r="E238" s="157">
        <v>905830</v>
      </c>
      <c r="F238" s="157">
        <v>0</v>
      </c>
      <c r="G238" s="19">
        <v>0.70299999999999996</v>
      </c>
      <c r="H238" s="157">
        <v>0</v>
      </c>
      <c r="I238" s="19">
        <v>0.66</v>
      </c>
      <c r="J238" s="157">
        <v>0</v>
      </c>
      <c r="K238" s="157">
        <v>0</v>
      </c>
      <c r="L238" s="157">
        <v>0</v>
      </c>
      <c r="M238" s="157">
        <v>0</v>
      </c>
      <c r="O238" s="157"/>
      <c r="P238" s="19"/>
    </row>
    <row r="239" spans="1:16" x14ac:dyDescent="0.25">
      <c r="A239" s="17" t="s">
        <v>675</v>
      </c>
      <c r="B239" s="15" t="s">
        <v>676</v>
      </c>
      <c r="C239" s="15">
        <v>1</v>
      </c>
      <c r="D239" s="15">
        <v>0</v>
      </c>
      <c r="E239" s="157">
        <v>3118048</v>
      </c>
      <c r="F239" s="157">
        <v>0</v>
      </c>
      <c r="G239" s="19">
        <v>0.9</v>
      </c>
      <c r="H239" s="157">
        <v>5000</v>
      </c>
      <c r="I239" s="19">
        <v>0.79200000000000004</v>
      </c>
      <c r="J239" s="157">
        <v>31220</v>
      </c>
      <c r="K239" s="157">
        <v>0</v>
      </c>
      <c r="L239" s="157">
        <v>0</v>
      </c>
      <c r="M239" s="157">
        <v>0</v>
      </c>
      <c r="O239" s="157"/>
      <c r="P239" s="19"/>
    </row>
    <row r="240" spans="1:16" x14ac:dyDescent="0.25">
      <c r="A240" s="17" t="s">
        <v>677</v>
      </c>
      <c r="B240" s="15" t="s">
        <v>678</v>
      </c>
      <c r="C240" s="15">
        <v>1</v>
      </c>
      <c r="D240" s="15">
        <v>0</v>
      </c>
      <c r="E240" s="157">
        <v>844351</v>
      </c>
      <c r="F240" s="157">
        <v>0</v>
      </c>
      <c r="G240" s="19">
        <v>0.9</v>
      </c>
      <c r="H240" s="157">
        <v>0</v>
      </c>
      <c r="I240" s="19">
        <v>0.78200000000000003</v>
      </c>
      <c r="J240" s="157">
        <v>0</v>
      </c>
      <c r="K240" s="157">
        <v>0</v>
      </c>
      <c r="L240" s="157">
        <v>0</v>
      </c>
      <c r="M240" s="157">
        <v>0</v>
      </c>
      <c r="O240" s="157"/>
      <c r="P240" s="19"/>
    </row>
    <row r="241" spans="1:16" x14ac:dyDescent="0.25">
      <c r="A241" s="17" t="s">
        <v>679</v>
      </c>
      <c r="B241" s="15" t="s">
        <v>680</v>
      </c>
      <c r="C241" s="15">
        <v>1</v>
      </c>
      <c r="D241" s="15">
        <v>0</v>
      </c>
      <c r="E241" s="157">
        <v>2654371</v>
      </c>
      <c r="F241" s="157">
        <v>52043</v>
      </c>
      <c r="G241" s="19">
        <v>0.86099999999999999</v>
      </c>
      <c r="H241" s="157">
        <v>0</v>
      </c>
      <c r="I241" s="19">
        <v>0.76300000000000001</v>
      </c>
      <c r="J241" s="157">
        <v>0</v>
      </c>
      <c r="K241" s="157">
        <v>0</v>
      </c>
      <c r="L241" s="157">
        <v>0</v>
      </c>
      <c r="M241" s="157">
        <v>0</v>
      </c>
      <c r="O241" s="157"/>
      <c r="P241" s="19"/>
    </row>
    <row r="242" spans="1:16" x14ac:dyDescent="0.25">
      <c r="A242" s="17" t="s">
        <v>681</v>
      </c>
      <c r="B242" s="15" t="s">
        <v>682</v>
      </c>
      <c r="C242" s="15">
        <v>1</v>
      </c>
      <c r="D242" s="15">
        <v>0</v>
      </c>
      <c r="E242" s="157">
        <v>541112</v>
      </c>
      <c r="F242" s="157">
        <v>0</v>
      </c>
      <c r="G242" s="19">
        <v>0.9</v>
      </c>
      <c r="H242" s="157">
        <v>1921</v>
      </c>
      <c r="I242" s="19">
        <v>0.878</v>
      </c>
      <c r="J242" s="157">
        <v>0</v>
      </c>
      <c r="K242" s="157">
        <v>0</v>
      </c>
      <c r="L242" s="157">
        <v>0</v>
      </c>
      <c r="M242" s="157">
        <v>0</v>
      </c>
      <c r="O242" s="157"/>
      <c r="P242" s="19"/>
    </row>
    <row r="243" spans="1:16" x14ac:dyDescent="0.25">
      <c r="A243" s="17" t="s">
        <v>683</v>
      </c>
      <c r="B243" s="15" t="s">
        <v>684</v>
      </c>
      <c r="C243" s="15">
        <v>1</v>
      </c>
      <c r="D243" s="15">
        <v>0</v>
      </c>
      <c r="E243" s="157">
        <v>2310314</v>
      </c>
      <c r="F243" s="157">
        <v>0</v>
      </c>
      <c r="G243" s="19">
        <v>0.83299999999999996</v>
      </c>
      <c r="H243" s="157">
        <v>0</v>
      </c>
      <c r="I243" s="19">
        <v>0.76700000000000002</v>
      </c>
      <c r="J243" s="157">
        <v>4335</v>
      </c>
      <c r="K243" s="157">
        <v>0</v>
      </c>
      <c r="L243" s="157">
        <v>0</v>
      </c>
      <c r="M243" s="157">
        <v>0</v>
      </c>
      <c r="O243" s="157"/>
      <c r="P243" s="19"/>
    </row>
    <row r="244" spans="1:16" x14ac:dyDescent="0.25">
      <c r="A244" s="17" t="s">
        <v>685</v>
      </c>
      <c r="B244" s="15" t="s">
        <v>686</v>
      </c>
      <c r="C244" s="15">
        <v>1</v>
      </c>
      <c r="D244" s="15">
        <v>0</v>
      </c>
      <c r="E244" s="157">
        <v>3787769</v>
      </c>
      <c r="F244" s="157">
        <v>9842</v>
      </c>
      <c r="G244" s="19">
        <v>0.74199999999999999</v>
      </c>
      <c r="H244" s="157">
        <v>0</v>
      </c>
      <c r="I244" s="19">
        <v>0.70299999999999996</v>
      </c>
      <c r="J244" s="157">
        <v>0</v>
      </c>
      <c r="K244" s="157">
        <v>0</v>
      </c>
      <c r="L244" s="157">
        <v>0</v>
      </c>
      <c r="M244" s="157">
        <v>0</v>
      </c>
      <c r="O244" s="157"/>
      <c r="P244" s="19"/>
    </row>
    <row r="245" spans="1:16" x14ac:dyDescent="0.25">
      <c r="A245" s="17" t="s">
        <v>687</v>
      </c>
      <c r="B245" s="15" t="s">
        <v>688</v>
      </c>
      <c r="C245" s="15">
        <v>1</v>
      </c>
      <c r="D245" s="15">
        <v>0</v>
      </c>
      <c r="E245" s="157">
        <v>8260351</v>
      </c>
      <c r="F245" s="157">
        <v>0</v>
      </c>
      <c r="G245" s="19">
        <v>0.73699999999999999</v>
      </c>
      <c r="H245" s="157">
        <v>2500</v>
      </c>
      <c r="I245" s="19">
        <v>0.69699999999999995</v>
      </c>
      <c r="J245" s="157">
        <v>0</v>
      </c>
      <c r="K245" s="157">
        <v>0</v>
      </c>
      <c r="L245" s="157">
        <v>0</v>
      </c>
      <c r="M245" s="157">
        <v>0</v>
      </c>
      <c r="O245" s="157"/>
      <c r="P245" s="19"/>
    </row>
    <row r="246" spans="1:16" x14ac:dyDescent="0.25">
      <c r="A246" s="17" t="s">
        <v>689</v>
      </c>
      <c r="B246" s="15" t="s">
        <v>690</v>
      </c>
      <c r="C246" s="15">
        <v>1</v>
      </c>
      <c r="D246" s="15">
        <v>0</v>
      </c>
      <c r="E246" s="157">
        <v>10048572</v>
      </c>
      <c r="F246" s="157">
        <v>0</v>
      </c>
      <c r="G246" s="19">
        <v>0.81</v>
      </c>
      <c r="H246" s="157">
        <v>5500</v>
      </c>
      <c r="I246" s="19">
        <v>0.755</v>
      </c>
      <c r="J246" s="157">
        <v>0</v>
      </c>
      <c r="K246" s="157">
        <v>11183</v>
      </c>
      <c r="L246" s="157">
        <v>5592</v>
      </c>
      <c r="M246" s="157">
        <v>0</v>
      </c>
      <c r="O246" s="157"/>
      <c r="P246" s="19"/>
    </row>
    <row r="247" spans="1:16" x14ac:dyDescent="0.25">
      <c r="A247" s="17" t="s">
        <v>691</v>
      </c>
      <c r="B247" s="15" t="s">
        <v>692</v>
      </c>
      <c r="C247" s="15">
        <v>1</v>
      </c>
      <c r="D247" s="15">
        <v>0</v>
      </c>
      <c r="E247" s="157">
        <v>8929955</v>
      </c>
      <c r="F247" s="157">
        <v>0</v>
      </c>
      <c r="G247" s="19">
        <v>0.74</v>
      </c>
      <c r="H247" s="157">
        <v>0</v>
      </c>
      <c r="I247" s="19">
        <v>0.7</v>
      </c>
      <c r="J247" s="157">
        <v>0</v>
      </c>
      <c r="K247" s="157">
        <v>0</v>
      </c>
      <c r="L247" s="157">
        <v>0</v>
      </c>
      <c r="M247" s="157">
        <v>0</v>
      </c>
      <c r="O247" s="157"/>
      <c r="P247" s="19"/>
    </row>
    <row r="248" spans="1:16" x14ac:dyDescent="0.25">
      <c r="A248" s="17" t="s">
        <v>693</v>
      </c>
      <c r="B248" s="15" t="s">
        <v>694</v>
      </c>
      <c r="C248" s="15">
        <v>1</v>
      </c>
      <c r="D248" s="15">
        <v>0</v>
      </c>
      <c r="E248" s="157">
        <v>1513065</v>
      </c>
      <c r="F248" s="157">
        <v>0</v>
      </c>
      <c r="G248" s="19">
        <v>0.875</v>
      </c>
      <c r="H248" s="157">
        <v>17500</v>
      </c>
      <c r="I248" s="19">
        <v>0.78100000000000003</v>
      </c>
      <c r="J248" s="157">
        <v>30835</v>
      </c>
      <c r="K248" s="157">
        <v>0</v>
      </c>
      <c r="L248" s="157">
        <v>0</v>
      </c>
      <c r="M248" s="157">
        <v>0</v>
      </c>
      <c r="O248" s="157"/>
      <c r="P248" s="19"/>
    </row>
    <row r="249" spans="1:16" x14ac:dyDescent="0.25">
      <c r="A249" s="17" t="s">
        <v>695</v>
      </c>
      <c r="B249" s="15" t="s">
        <v>696</v>
      </c>
      <c r="C249" s="15">
        <v>1</v>
      </c>
      <c r="D249" s="15">
        <v>0</v>
      </c>
      <c r="E249" s="157">
        <v>4312470</v>
      </c>
      <c r="F249" s="157">
        <v>47203</v>
      </c>
      <c r="G249" s="19">
        <v>0.71299999999999997</v>
      </c>
      <c r="H249" s="157">
        <v>0</v>
      </c>
      <c r="I249" s="19">
        <v>0.67100000000000004</v>
      </c>
      <c r="J249" s="157">
        <v>0</v>
      </c>
      <c r="K249" s="157">
        <v>0</v>
      </c>
      <c r="L249" s="157">
        <v>0</v>
      </c>
      <c r="M249" s="157">
        <v>0</v>
      </c>
      <c r="O249" s="157"/>
      <c r="P249" s="19"/>
    </row>
    <row r="250" spans="1:16" x14ac:dyDescent="0.25">
      <c r="A250" s="17" t="s">
        <v>697</v>
      </c>
      <c r="B250" s="15" t="s">
        <v>698</v>
      </c>
      <c r="C250" s="15">
        <v>1</v>
      </c>
      <c r="D250" s="15">
        <v>0</v>
      </c>
      <c r="E250" s="157">
        <v>2649549</v>
      </c>
      <c r="F250" s="157">
        <v>0</v>
      </c>
      <c r="G250" s="19">
        <v>0.77400000000000002</v>
      </c>
      <c r="H250" s="157">
        <v>0</v>
      </c>
      <c r="I250" s="19">
        <v>0.73799999999999999</v>
      </c>
      <c r="J250" s="157">
        <v>0</v>
      </c>
      <c r="K250" s="157">
        <v>0</v>
      </c>
      <c r="L250" s="157">
        <v>0</v>
      </c>
      <c r="M250" s="157">
        <v>14760</v>
      </c>
      <c r="O250" s="157"/>
      <c r="P250" s="19"/>
    </row>
    <row r="251" spans="1:16" x14ac:dyDescent="0.25">
      <c r="A251" s="17" t="s">
        <v>699</v>
      </c>
      <c r="B251" s="15" t="s">
        <v>700</v>
      </c>
      <c r="C251" s="15">
        <v>1</v>
      </c>
      <c r="D251" s="15">
        <v>0</v>
      </c>
      <c r="E251" s="157">
        <v>4187700</v>
      </c>
      <c r="F251" s="157">
        <v>0</v>
      </c>
      <c r="G251" s="19">
        <v>0.80400000000000005</v>
      </c>
      <c r="H251" s="157">
        <v>0</v>
      </c>
      <c r="I251" s="19">
        <v>0.76600000000000001</v>
      </c>
      <c r="J251" s="157">
        <v>30310</v>
      </c>
      <c r="K251" s="157">
        <v>0</v>
      </c>
      <c r="L251" s="157">
        <v>0</v>
      </c>
      <c r="M251" s="157">
        <v>195549</v>
      </c>
      <c r="O251" s="157"/>
      <c r="P251" s="19"/>
    </row>
    <row r="252" spans="1:16" x14ac:dyDescent="0.25">
      <c r="A252" s="17" t="s">
        <v>701</v>
      </c>
      <c r="B252" s="15" t="s">
        <v>702</v>
      </c>
      <c r="C252" s="15">
        <v>1</v>
      </c>
      <c r="D252" s="15">
        <v>0</v>
      </c>
      <c r="E252" s="157">
        <v>2889036</v>
      </c>
      <c r="F252" s="157">
        <v>0</v>
      </c>
      <c r="G252" s="19">
        <v>0.74299999999999999</v>
      </c>
      <c r="H252" s="157">
        <v>425</v>
      </c>
      <c r="I252" s="19">
        <v>0.70399999999999996</v>
      </c>
      <c r="J252" s="157">
        <v>0</v>
      </c>
      <c r="K252" s="157">
        <v>0</v>
      </c>
      <c r="L252" s="157">
        <v>0</v>
      </c>
      <c r="M252" s="157">
        <v>0</v>
      </c>
      <c r="O252" s="157"/>
      <c r="P252" s="19"/>
    </row>
    <row r="253" spans="1:16" x14ac:dyDescent="0.25">
      <c r="A253" s="17" t="s">
        <v>703</v>
      </c>
      <c r="B253" s="15" t="s">
        <v>704</v>
      </c>
      <c r="C253" s="15">
        <v>1</v>
      </c>
      <c r="D253" s="15">
        <v>0</v>
      </c>
      <c r="E253" s="157">
        <v>5390506</v>
      </c>
      <c r="F253" s="157">
        <v>0</v>
      </c>
      <c r="G253" s="19">
        <v>0.69799999999999995</v>
      </c>
      <c r="H253" s="157">
        <v>25000</v>
      </c>
      <c r="I253" s="19">
        <v>0.65400000000000003</v>
      </c>
      <c r="J253" s="157">
        <v>18850</v>
      </c>
      <c r="K253" s="157">
        <v>0</v>
      </c>
      <c r="L253" s="157">
        <v>0</v>
      </c>
      <c r="M253" s="157">
        <v>0</v>
      </c>
      <c r="O253" s="157"/>
      <c r="P253" s="19"/>
    </row>
    <row r="254" spans="1:16" x14ac:dyDescent="0.25">
      <c r="A254" s="17" t="s">
        <v>705</v>
      </c>
      <c r="B254" s="15" t="s">
        <v>706</v>
      </c>
      <c r="C254" s="15">
        <v>1</v>
      </c>
      <c r="D254" s="15">
        <v>0</v>
      </c>
      <c r="E254" s="157">
        <v>1178426</v>
      </c>
      <c r="F254" s="157">
        <v>0</v>
      </c>
      <c r="G254" s="19">
        <v>0.73299999999999998</v>
      </c>
      <c r="H254" s="157">
        <v>15000</v>
      </c>
      <c r="I254" s="19">
        <v>0.69199999999999995</v>
      </c>
      <c r="J254" s="157">
        <v>1188</v>
      </c>
      <c r="K254" s="157">
        <v>0</v>
      </c>
      <c r="L254" s="157">
        <v>0</v>
      </c>
      <c r="M254" s="157">
        <v>0</v>
      </c>
      <c r="O254" s="157"/>
      <c r="P254" s="19"/>
    </row>
    <row r="255" spans="1:16" x14ac:dyDescent="0.25">
      <c r="A255" s="17" t="s">
        <v>707</v>
      </c>
      <c r="B255" s="15" t="s">
        <v>708</v>
      </c>
      <c r="C255" s="15">
        <v>1</v>
      </c>
      <c r="D255" s="15">
        <v>0</v>
      </c>
      <c r="E255" s="157">
        <v>4037046</v>
      </c>
      <c r="F255" s="157">
        <v>0</v>
      </c>
      <c r="G255" s="19">
        <v>0.67300000000000004</v>
      </c>
      <c r="H255" s="157">
        <v>20000</v>
      </c>
      <c r="I255" s="19">
        <v>0.627</v>
      </c>
      <c r="J255" s="157">
        <v>25445</v>
      </c>
      <c r="K255" s="157">
        <v>0</v>
      </c>
      <c r="L255" s="157">
        <v>0</v>
      </c>
      <c r="M255" s="157">
        <v>0</v>
      </c>
      <c r="O255" s="157"/>
      <c r="P255" s="19"/>
    </row>
    <row r="256" spans="1:16" x14ac:dyDescent="0.25">
      <c r="A256" s="17" t="s">
        <v>709</v>
      </c>
      <c r="B256" s="15" t="s">
        <v>710</v>
      </c>
      <c r="C256" s="15">
        <v>1</v>
      </c>
      <c r="D256" s="15">
        <v>0</v>
      </c>
      <c r="E256" s="157">
        <v>7633807</v>
      </c>
      <c r="F256" s="157">
        <v>0</v>
      </c>
      <c r="G256" s="19">
        <v>0.79100000000000004</v>
      </c>
      <c r="H256" s="157">
        <v>8995</v>
      </c>
      <c r="I256" s="19">
        <v>0.75700000000000001</v>
      </c>
      <c r="J256" s="157">
        <v>29995</v>
      </c>
      <c r="K256" s="157">
        <v>0</v>
      </c>
      <c r="L256" s="157">
        <v>0</v>
      </c>
      <c r="M256" s="157">
        <v>58668</v>
      </c>
      <c r="O256" s="157"/>
      <c r="P256" s="19"/>
    </row>
    <row r="257" spans="1:16" x14ac:dyDescent="0.25">
      <c r="A257" s="17" t="s">
        <v>711</v>
      </c>
      <c r="B257" s="15" t="s">
        <v>712</v>
      </c>
      <c r="C257" s="15">
        <v>1</v>
      </c>
      <c r="D257" s="15">
        <v>1</v>
      </c>
      <c r="E257" s="157">
        <v>73910814</v>
      </c>
      <c r="F257" s="157">
        <v>0</v>
      </c>
      <c r="G257" s="19">
        <v>0.9</v>
      </c>
      <c r="H257" s="157">
        <v>75000</v>
      </c>
      <c r="I257" s="19">
        <v>0.91</v>
      </c>
      <c r="J257" s="157">
        <v>33845</v>
      </c>
      <c r="K257" s="157">
        <v>0</v>
      </c>
      <c r="L257" s="157">
        <v>0</v>
      </c>
      <c r="M257" s="157">
        <v>95279</v>
      </c>
      <c r="O257" s="157"/>
      <c r="P257" s="19"/>
    </row>
    <row r="258" spans="1:16" x14ac:dyDescent="0.25">
      <c r="A258" s="17" t="s">
        <v>713</v>
      </c>
      <c r="B258" s="15" t="s">
        <v>714</v>
      </c>
      <c r="C258" s="15">
        <v>1</v>
      </c>
      <c r="D258" s="15">
        <v>0</v>
      </c>
      <c r="E258" s="157">
        <v>4211231</v>
      </c>
      <c r="F258" s="157">
        <v>0</v>
      </c>
      <c r="G258" s="19">
        <v>0.67200000000000004</v>
      </c>
      <c r="H258" s="157">
        <v>65000</v>
      </c>
      <c r="I258" s="19">
        <v>0.625</v>
      </c>
      <c r="J258" s="157">
        <v>25375</v>
      </c>
      <c r="K258" s="157">
        <v>0</v>
      </c>
      <c r="L258" s="157">
        <v>0</v>
      </c>
      <c r="M258" s="157">
        <v>0</v>
      </c>
      <c r="O258" s="157"/>
      <c r="P258" s="19"/>
    </row>
    <row r="259" spans="1:16" x14ac:dyDescent="0.25">
      <c r="A259" s="17" t="s">
        <v>715</v>
      </c>
      <c r="B259" s="15" t="s">
        <v>716</v>
      </c>
      <c r="C259" s="15">
        <v>1</v>
      </c>
      <c r="D259" s="15">
        <v>0</v>
      </c>
      <c r="E259" s="157">
        <v>3610522</v>
      </c>
      <c r="F259" s="157">
        <v>0</v>
      </c>
      <c r="G259" s="19">
        <v>0.9</v>
      </c>
      <c r="H259" s="157">
        <v>0</v>
      </c>
      <c r="I259" s="19">
        <v>0.76700000000000002</v>
      </c>
      <c r="J259" s="157">
        <v>0</v>
      </c>
      <c r="K259" s="157">
        <v>0</v>
      </c>
      <c r="L259" s="157">
        <v>0</v>
      </c>
      <c r="M259" s="157">
        <v>199420</v>
      </c>
      <c r="O259" s="157"/>
      <c r="P259" s="19"/>
    </row>
    <row r="260" spans="1:16" x14ac:dyDescent="0.25">
      <c r="A260" s="17" t="s">
        <v>717</v>
      </c>
      <c r="B260" s="15" t="s">
        <v>718</v>
      </c>
      <c r="C260" s="15">
        <v>1</v>
      </c>
      <c r="D260" s="15">
        <v>0</v>
      </c>
      <c r="E260" s="157">
        <v>6070414</v>
      </c>
      <c r="F260" s="157">
        <v>0</v>
      </c>
      <c r="G260" s="19">
        <v>0.68500000000000005</v>
      </c>
      <c r="H260" s="157">
        <v>0</v>
      </c>
      <c r="I260" s="19">
        <v>0.63900000000000001</v>
      </c>
      <c r="J260" s="157">
        <v>3695</v>
      </c>
      <c r="K260" s="157">
        <v>0</v>
      </c>
      <c r="L260" s="157">
        <v>0</v>
      </c>
      <c r="M260" s="157">
        <v>0</v>
      </c>
      <c r="O260" s="157"/>
      <c r="P260" s="19"/>
    </row>
    <row r="261" spans="1:16" x14ac:dyDescent="0.25">
      <c r="A261" s="17" t="s">
        <v>719</v>
      </c>
      <c r="B261" s="15" t="s">
        <v>720</v>
      </c>
      <c r="C261" s="15">
        <v>1</v>
      </c>
      <c r="D261" s="15">
        <v>0</v>
      </c>
      <c r="E261" s="157">
        <v>1203523</v>
      </c>
      <c r="F261" s="157">
        <v>0</v>
      </c>
      <c r="G261" s="19">
        <v>0.7</v>
      </c>
      <c r="H261" s="157">
        <v>0</v>
      </c>
      <c r="I261" s="19">
        <v>0.64800000000000002</v>
      </c>
      <c r="J261" s="157">
        <v>0</v>
      </c>
      <c r="K261" s="157">
        <v>0</v>
      </c>
      <c r="L261" s="157">
        <v>0</v>
      </c>
      <c r="M261" s="157">
        <v>0</v>
      </c>
      <c r="O261" s="157"/>
      <c r="P261" s="19"/>
    </row>
    <row r="262" spans="1:16" x14ac:dyDescent="0.25">
      <c r="A262" s="17" t="s">
        <v>721</v>
      </c>
      <c r="B262" s="15" t="s">
        <v>722</v>
      </c>
      <c r="C262" s="15">
        <v>1</v>
      </c>
      <c r="D262" s="15">
        <v>0</v>
      </c>
      <c r="E262" s="157">
        <v>8034860</v>
      </c>
      <c r="F262" s="157">
        <v>118714</v>
      </c>
      <c r="G262" s="19">
        <v>0.9</v>
      </c>
      <c r="H262" s="157">
        <v>20000</v>
      </c>
      <c r="I262" s="19">
        <v>0.84699999999999998</v>
      </c>
      <c r="J262" s="157">
        <v>0</v>
      </c>
      <c r="K262" s="157">
        <v>0</v>
      </c>
      <c r="L262" s="157">
        <v>0</v>
      </c>
      <c r="M262" s="157">
        <v>0</v>
      </c>
      <c r="O262" s="157"/>
      <c r="P262" s="19"/>
    </row>
    <row r="263" spans="1:16" x14ac:dyDescent="0.25">
      <c r="A263" s="17" t="s">
        <v>723</v>
      </c>
      <c r="B263" s="15" t="s">
        <v>724</v>
      </c>
      <c r="C263" s="15">
        <v>1</v>
      </c>
      <c r="D263" s="15">
        <v>0</v>
      </c>
      <c r="E263" s="157">
        <v>1453548</v>
      </c>
      <c r="F263" s="157">
        <v>0</v>
      </c>
      <c r="G263" s="19">
        <v>0.9</v>
      </c>
      <c r="H263" s="157">
        <v>0</v>
      </c>
      <c r="I263" s="19">
        <v>0.81499999999999995</v>
      </c>
      <c r="J263" s="157">
        <v>0</v>
      </c>
      <c r="K263" s="157">
        <v>0</v>
      </c>
      <c r="L263" s="157">
        <v>0</v>
      </c>
      <c r="M263" s="157">
        <v>0</v>
      </c>
      <c r="O263" s="157"/>
      <c r="P263" s="19"/>
    </row>
    <row r="264" spans="1:16" x14ac:dyDescent="0.25">
      <c r="A264" s="17" t="s">
        <v>725</v>
      </c>
      <c r="B264" s="15" t="s">
        <v>726</v>
      </c>
      <c r="C264" s="15">
        <v>1</v>
      </c>
      <c r="D264" s="15">
        <v>0</v>
      </c>
      <c r="E264" s="157">
        <v>2072012</v>
      </c>
      <c r="F264" s="157">
        <v>0</v>
      </c>
      <c r="G264" s="19">
        <v>0.89800000000000002</v>
      </c>
      <c r="H264" s="157">
        <v>0</v>
      </c>
      <c r="I264" s="19">
        <v>0.73299999999999998</v>
      </c>
      <c r="J264" s="157">
        <v>29120</v>
      </c>
      <c r="K264" s="157">
        <v>0</v>
      </c>
      <c r="L264" s="157">
        <v>0</v>
      </c>
      <c r="M264" s="157">
        <v>0</v>
      </c>
      <c r="O264" s="157"/>
      <c r="P264" s="19"/>
    </row>
    <row r="265" spans="1:16" x14ac:dyDescent="0.25">
      <c r="A265" s="17" t="s">
        <v>727</v>
      </c>
      <c r="B265" s="15" t="s">
        <v>728</v>
      </c>
      <c r="C265" s="15">
        <v>1</v>
      </c>
      <c r="D265" s="15">
        <v>0</v>
      </c>
      <c r="E265" s="157">
        <v>1057412</v>
      </c>
      <c r="F265" s="157">
        <v>0</v>
      </c>
      <c r="G265" s="19">
        <v>0.9</v>
      </c>
      <c r="H265" s="157">
        <v>0</v>
      </c>
      <c r="I265" s="19">
        <v>0.81399999999999995</v>
      </c>
      <c r="J265" s="157">
        <v>0</v>
      </c>
      <c r="K265" s="157">
        <v>0</v>
      </c>
      <c r="L265" s="157">
        <v>0</v>
      </c>
      <c r="M265" s="157">
        <v>0</v>
      </c>
      <c r="O265" s="157"/>
      <c r="P265" s="19"/>
    </row>
    <row r="266" spans="1:16" x14ac:dyDescent="0.25">
      <c r="A266" s="17" t="s">
        <v>729</v>
      </c>
      <c r="B266" s="15" t="s">
        <v>730</v>
      </c>
      <c r="C266" s="15">
        <v>1</v>
      </c>
      <c r="D266" s="15">
        <v>1</v>
      </c>
      <c r="E266" s="157">
        <v>2273839</v>
      </c>
      <c r="F266" s="157">
        <v>115951</v>
      </c>
      <c r="G266" s="19">
        <v>0.9</v>
      </c>
      <c r="H266" s="157">
        <v>0</v>
      </c>
      <c r="I266" s="19">
        <v>0.83</v>
      </c>
      <c r="J266" s="157">
        <v>0</v>
      </c>
      <c r="K266" s="157">
        <v>0</v>
      </c>
      <c r="L266" s="157">
        <v>0</v>
      </c>
      <c r="M266" s="157">
        <v>0</v>
      </c>
      <c r="O266" s="157"/>
      <c r="P266" s="19"/>
    </row>
    <row r="267" spans="1:16" x14ac:dyDescent="0.25">
      <c r="A267" s="17" t="s">
        <v>731</v>
      </c>
      <c r="B267" s="15" t="s">
        <v>732</v>
      </c>
      <c r="C267" s="15">
        <v>1</v>
      </c>
      <c r="D267" s="15">
        <v>0</v>
      </c>
      <c r="E267" s="157">
        <v>143584</v>
      </c>
      <c r="F267" s="157">
        <v>0</v>
      </c>
      <c r="G267" s="19">
        <v>0.41</v>
      </c>
      <c r="H267" s="157">
        <v>0</v>
      </c>
      <c r="I267" s="19">
        <v>0.33400000000000002</v>
      </c>
      <c r="J267" s="157">
        <v>15190</v>
      </c>
      <c r="K267" s="157">
        <v>0</v>
      </c>
      <c r="L267" s="157">
        <v>0</v>
      </c>
      <c r="M267" s="157">
        <v>0</v>
      </c>
      <c r="O267" s="157"/>
      <c r="P267" s="19"/>
    </row>
    <row r="268" spans="1:16" x14ac:dyDescent="0.25">
      <c r="A268" s="17" t="s">
        <v>733</v>
      </c>
      <c r="B268" s="15" t="s">
        <v>734</v>
      </c>
      <c r="C268" s="15">
        <v>1</v>
      </c>
      <c r="D268" s="15">
        <v>1</v>
      </c>
      <c r="E268" s="157">
        <v>3029508</v>
      </c>
      <c r="F268" s="157">
        <v>0</v>
      </c>
      <c r="G268" s="19">
        <v>0.9</v>
      </c>
      <c r="H268" s="157">
        <v>15000</v>
      </c>
      <c r="I268" s="19">
        <v>0.91500000000000004</v>
      </c>
      <c r="J268" s="157">
        <v>0</v>
      </c>
      <c r="K268" s="157">
        <v>0</v>
      </c>
      <c r="L268" s="157">
        <v>0</v>
      </c>
      <c r="M268" s="157">
        <v>0</v>
      </c>
      <c r="O268" s="157"/>
      <c r="P268" s="19"/>
    </row>
    <row r="269" spans="1:16" x14ac:dyDescent="0.25">
      <c r="A269" s="17" t="s">
        <v>735</v>
      </c>
      <c r="B269" s="15" t="s">
        <v>736</v>
      </c>
      <c r="C269" s="15">
        <v>1</v>
      </c>
      <c r="D269" s="15">
        <v>0</v>
      </c>
      <c r="E269" s="157">
        <v>2858423</v>
      </c>
      <c r="F269" s="157">
        <v>0</v>
      </c>
      <c r="G269" s="19">
        <v>0.69299999999999995</v>
      </c>
      <c r="H269" s="157">
        <v>0</v>
      </c>
      <c r="I269" s="19">
        <v>0.57499999999999996</v>
      </c>
      <c r="J269" s="157">
        <v>23625</v>
      </c>
      <c r="K269" s="157">
        <v>0</v>
      </c>
      <c r="L269" s="157">
        <v>0</v>
      </c>
      <c r="M269" s="157">
        <v>0</v>
      </c>
      <c r="O269" s="157"/>
      <c r="P269" s="19"/>
    </row>
    <row r="270" spans="1:16" x14ac:dyDescent="0.25">
      <c r="A270" s="17" t="s">
        <v>737</v>
      </c>
      <c r="B270" s="15" t="s">
        <v>738</v>
      </c>
      <c r="C270" s="15">
        <v>1</v>
      </c>
      <c r="D270" s="15">
        <v>0</v>
      </c>
      <c r="E270" s="157">
        <v>834855</v>
      </c>
      <c r="F270" s="157">
        <v>0</v>
      </c>
      <c r="G270" s="19">
        <v>0.65900000000000003</v>
      </c>
      <c r="H270" s="157">
        <v>5</v>
      </c>
      <c r="I270" s="19">
        <v>0.61</v>
      </c>
      <c r="J270" s="157">
        <v>0</v>
      </c>
      <c r="K270" s="157">
        <v>0</v>
      </c>
      <c r="L270" s="157">
        <v>0</v>
      </c>
      <c r="M270" s="157">
        <v>0</v>
      </c>
      <c r="O270" s="157"/>
      <c r="P270" s="19"/>
    </row>
    <row r="271" spans="1:16" x14ac:dyDescent="0.25">
      <c r="A271" s="17" t="s">
        <v>739</v>
      </c>
      <c r="B271" s="15" t="s">
        <v>740</v>
      </c>
      <c r="C271" s="15">
        <v>1</v>
      </c>
      <c r="D271" s="15">
        <v>0</v>
      </c>
      <c r="E271" s="157">
        <v>571301</v>
      </c>
      <c r="F271" s="157">
        <v>0</v>
      </c>
      <c r="G271" s="19">
        <v>0.69499999999999995</v>
      </c>
      <c r="H271" s="157">
        <v>10000</v>
      </c>
      <c r="I271" s="19">
        <v>0.65100000000000002</v>
      </c>
      <c r="J271" s="157">
        <v>22530</v>
      </c>
      <c r="K271" s="157">
        <v>0</v>
      </c>
      <c r="L271" s="157">
        <v>0</v>
      </c>
      <c r="M271" s="157">
        <v>0</v>
      </c>
      <c r="O271" s="157"/>
      <c r="P271" s="19"/>
    </row>
    <row r="272" spans="1:16" x14ac:dyDescent="0.25">
      <c r="A272" s="17" t="s">
        <v>741</v>
      </c>
      <c r="B272" s="15" t="s">
        <v>742</v>
      </c>
      <c r="C272" s="15">
        <v>1</v>
      </c>
      <c r="D272" s="15">
        <v>0</v>
      </c>
      <c r="E272" s="157">
        <v>2189786</v>
      </c>
      <c r="F272" s="157">
        <v>0</v>
      </c>
      <c r="G272" s="19">
        <v>0.73199999999999998</v>
      </c>
      <c r="H272" s="157">
        <v>58000</v>
      </c>
      <c r="I272" s="19">
        <v>0.69099999999999995</v>
      </c>
      <c r="J272" s="157">
        <v>0</v>
      </c>
      <c r="K272" s="157">
        <v>0</v>
      </c>
      <c r="L272" s="157">
        <v>0</v>
      </c>
      <c r="M272" s="157">
        <v>44224</v>
      </c>
      <c r="O272" s="157"/>
      <c r="P272" s="19"/>
    </row>
    <row r="273" spans="1:16" x14ac:dyDescent="0.25">
      <c r="A273" s="17" t="s">
        <v>743</v>
      </c>
      <c r="B273" s="15" t="s">
        <v>744</v>
      </c>
      <c r="C273" s="15">
        <v>1</v>
      </c>
      <c r="D273" s="15">
        <v>0</v>
      </c>
      <c r="E273" s="157">
        <v>1276726</v>
      </c>
      <c r="F273" s="157">
        <v>0</v>
      </c>
      <c r="G273" s="19">
        <v>0.55300000000000005</v>
      </c>
      <c r="H273" s="157">
        <v>0</v>
      </c>
      <c r="I273" s="19">
        <v>0.49399999999999999</v>
      </c>
      <c r="J273" s="157">
        <v>20790</v>
      </c>
      <c r="K273" s="157">
        <v>49384</v>
      </c>
      <c r="L273" s="157">
        <v>18027</v>
      </c>
      <c r="M273" s="157">
        <v>0</v>
      </c>
      <c r="O273" s="157"/>
      <c r="P273" s="19"/>
    </row>
    <row r="274" spans="1:16" x14ac:dyDescent="0.25">
      <c r="A274" s="17" t="s">
        <v>745</v>
      </c>
      <c r="B274" s="15" t="s">
        <v>746</v>
      </c>
      <c r="C274" s="15">
        <v>1</v>
      </c>
      <c r="D274" s="15">
        <v>0</v>
      </c>
      <c r="E274" s="157">
        <v>795571</v>
      </c>
      <c r="F274" s="157">
        <v>0</v>
      </c>
      <c r="G274" s="19">
        <v>0.57899999999999996</v>
      </c>
      <c r="H274" s="157">
        <v>0</v>
      </c>
      <c r="I274" s="19">
        <v>0.52300000000000002</v>
      </c>
      <c r="J274" s="157">
        <v>0</v>
      </c>
      <c r="K274" s="157">
        <v>0</v>
      </c>
      <c r="L274" s="157">
        <v>0</v>
      </c>
      <c r="M274" s="157">
        <v>0</v>
      </c>
      <c r="O274" s="157"/>
      <c r="P274" s="19"/>
    </row>
    <row r="275" spans="1:16" x14ac:dyDescent="0.25">
      <c r="A275" s="17" t="s">
        <v>747</v>
      </c>
      <c r="B275" s="15" t="s">
        <v>748</v>
      </c>
      <c r="C275" s="15">
        <v>1</v>
      </c>
      <c r="D275" s="15">
        <v>0</v>
      </c>
      <c r="E275" s="157">
        <v>11949191</v>
      </c>
      <c r="F275" s="157">
        <v>0</v>
      </c>
      <c r="G275" s="19">
        <v>0.9</v>
      </c>
      <c r="H275" s="157">
        <v>25000</v>
      </c>
      <c r="I275" s="19">
        <v>0.82399999999999995</v>
      </c>
      <c r="J275" s="157">
        <v>44250</v>
      </c>
      <c r="K275" s="157">
        <v>0</v>
      </c>
      <c r="L275" s="157">
        <v>0</v>
      </c>
      <c r="M275" s="157">
        <v>0</v>
      </c>
      <c r="O275" s="157"/>
      <c r="P275" s="19"/>
    </row>
    <row r="276" spans="1:16" x14ac:dyDescent="0.25">
      <c r="A276" s="17" t="s">
        <v>749</v>
      </c>
      <c r="B276" s="15" t="s">
        <v>750</v>
      </c>
      <c r="C276" s="15">
        <v>1</v>
      </c>
      <c r="D276" s="15">
        <v>0</v>
      </c>
      <c r="E276" s="157">
        <v>2812643</v>
      </c>
      <c r="F276" s="157">
        <v>0</v>
      </c>
      <c r="G276" s="19">
        <v>0.83699999999999997</v>
      </c>
      <c r="H276" s="157">
        <v>94000</v>
      </c>
      <c r="I276" s="19">
        <v>0.73499999999999999</v>
      </c>
      <c r="J276" s="157">
        <v>28000</v>
      </c>
      <c r="K276" s="157">
        <v>25474</v>
      </c>
      <c r="L276" s="157">
        <v>12737</v>
      </c>
      <c r="M276" s="157">
        <v>0</v>
      </c>
      <c r="O276" s="157"/>
      <c r="P276" s="19"/>
    </row>
    <row r="277" spans="1:16" x14ac:dyDescent="0.25">
      <c r="A277" s="17" t="s">
        <v>751</v>
      </c>
      <c r="B277" s="15" t="s">
        <v>752</v>
      </c>
      <c r="C277" s="15">
        <v>1</v>
      </c>
      <c r="D277" s="15">
        <v>0</v>
      </c>
      <c r="E277" s="157">
        <v>437430</v>
      </c>
      <c r="F277" s="157">
        <v>0</v>
      </c>
      <c r="G277" s="19">
        <v>0.64800000000000002</v>
      </c>
      <c r="H277" s="157">
        <v>0</v>
      </c>
      <c r="I277" s="19">
        <v>0.59899999999999998</v>
      </c>
      <c r="J277" s="157">
        <v>0</v>
      </c>
      <c r="K277" s="157">
        <v>0</v>
      </c>
      <c r="L277" s="157">
        <v>0</v>
      </c>
      <c r="M277" s="157">
        <v>0</v>
      </c>
      <c r="O277" s="157"/>
      <c r="P277" s="19"/>
    </row>
    <row r="278" spans="1:16" x14ac:dyDescent="0.25">
      <c r="A278" s="17" t="s">
        <v>753</v>
      </c>
      <c r="B278" s="15" t="s">
        <v>754</v>
      </c>
      <c r="C278" s="15">
        <v>1</v>
      </c>
      <c r="D278" s="15">
        <v>0</v>
      </c>
      <c r="E278" s="157">
        <v>2392889</v>
      </c>
      <c r="F278" s="157">
        <v>0</v>
      </c>
      <c r="G278" s="19">
        <v>0.48399999999999999</v>
      </c>
      <c r="H278" s="157">
        <v>0</v>
      </c>
      <c r="I278" s="19">
        <v>0.41699999999999998</v>
      </c>
      <c r="J278" s="157">
        <v>0</v>
      </c>
      <c r="K278" s="157">
        <v>901103</v>
      </c>
      <c r="L278" s="157">
        <v>0</v>
      </c>
      <c r="M278" s="157">
        <v>0</v>
      </c>
      <c r="O278" s="157"/>
      <c r="P278" s="19"/>
    </row>
    <row r="279" spans="1:16" x14ac:dyDescent="0.25">
      <c r="A279" s="17" t="s">
        <v>755</v>
      </c>
      <c r="B279" s="15" t="s">
        <v>756</v>
      </c>
      <c r="C279" s="15">
        <v>1</v>
      </c>
      <c r="D279" s="15">
        <v>0</v>
      </c>
      <c r="E279" s="157">
        <v>1448208</v>
      </c>
      <c r="F279" s="157">
        <v>0</v>
      </c>
      <c r="G279" s="19">
        <v>0.55600000000000005</v>
      </c>
      <c r="H279" s="157">
        <v>10300</v>
      </c>
      <c r="I279" s="19">
        <v>0.48199999999999998</v>
      </c>
      <c r="J279" s="157">
        <v>0</v>
      </c>
      <c r="K279" s="157">
        <v>0</v>
      </c>
      <c r="L279" s="157">
        <v>0</v>
      </c>
      <c r="M279" s="157">
        <v>0</v>
      </c>
      <c r="O279" s="157"/>
      <c r="P279" s="19"/>
    </row>
    <row r="280" spans="1:16" x14ac:dyDescent="0.25">
      <c r="A280" s="17" t="s">
        <v>757</v>
      </c>
      <c r="B280" s="15" t="s">
        <v>758</v>
      </c>
      <c r="C280" s="15">
        <v>1</v>
      </c>
      <c r="D280" s="15">
        <v>1</v>
      </c>
      <c r="E280" s="157">
        <v>2506321</v>
      </c>
      <c r="F280" s="157">
        <v>0</v>
      </c>
      <c r="G280" s="19">
        <v>0.69</v>
      </c>
      <c r="H280" s="157">
        <v>0</v>
      </c>
      <c r="I280" s="19">
        <v>0.64600000000000002</v>
      </c>
      <c r="J280" s="157">
        <v>0</v>
      </c>
      <c r="K280" s="157">
        <v>0</v>
      </c>
      <c r="L280" s="157">
        <v>0</v>
      </c>
      <c r="M280" s="157">
        <v>0</v>
      </c>
      <c r="O280" s="157"/>
      <c r="P280" s="19"/>
    </row>
    <row r="281" spans="1:16" x14ac:dyDescent="0.25">
      <c r="A281" s="17" t="s">
        <v>759</v>
      </c>
      <c r="B281" s="15" t="s">
        <v>760</v>
      </c>
      <c r="C281" s="15">
        <v>1</v>
      </c>
      <c r="D281" s="15">
        <v>0</v>
      </c>
      <c r="E281" s="157">
        <v>1371206</v>
      </c>
      <c r="F281" s="157">
        <v>0</v>
      </c>
      <c r="G281" s="19">
        <v>0.60099999999999998</v>
      </c>
      <c r="H281" s="157">
        <v>0</v>
      </c>
      <c r="I281" s="19">
        <v>0.28399999999999997</v>
      </c>
      <c r="J281" s="157">
        <v>0</v>
      </c>
      <c r="K281" s="157">
        <v>219072</v>
      </c>
      <c r="L281" s="157">
        <v>102039</v>
      </c>
      <c r="M281" s="157">
        <v>0</v>
      </c>
      <c r="O281" s="157"/>
      <c r="P281" s="19"/>
    </row>
    <row r="282" spans="1:16" x14ac:dyDescent="0.25">
      <c r="A282" s="17" t="s">
        <v>761</v>
      </c>
      <c r="B282" s="15" t="s">
        <v>762</v>
      </c>
      <c r="C282" s="15">
        <v>1</v>
      </c>
      <c r="D282" s="15">
        <v>0</v>
      </c>
      <c r="E282" s="157">
        <v>61098</v>
      </c>
      <c r="F282" s="157">
        <v>0</v>
      </c>
      <c r="G282" s="19">
        <v>0.36699999999999999</v>
      </c>
      <c r="H282" s="157">
        <v>1150</v>
      </c>
      <c r="I282" s="19">
        <v>0</v>
      </c>
      <c r="J282" s="157">
        <v>0</v>
      </c>
      <c r="K282" s="157">
        <v>0</v>
      </c>
      <c r="L282" s="157">
        <v>0</v>
      </c>
      <c r="M282" s="157">
        <v>0</v>
      </c>
      <c r="O282" s="157"/>
      <c r="P282" s="19"/>
    </row>
    <row r="283" spans="1:16" x14ac:dyDescent="0.25">
      <c r="A283" s="17" t="s">
        <v>763</v>
      </c>
      <c r="B283" s="15" t="s">
        <v>764</v>
      </c>
      <c r="C283" s="15">
        <v>1</v>
      </c>
      <c r="D283" s="15">
        <v>0</v>
      </c>
      <c r="E283" s="157">
        <v>755232</v>
      </c>
      <c r="F283" s="157">
        <v>0</v>
      </c>
      <c r="G283" s="19">
        <v>0.63800000000000001</v>
      </c>
      <c r="H283" s="157">
        <v>0</v>
      </c>
      <c r="I283" s="19">
        <v>0.58699999999999997</v>
      </c>
      <c r="J283" s="157">
        <v>0</v>
      </c>
      <c r="K283" s="157">
        <v>49035</v>
      </c>
      <c r="L283" s="157">
        <v>24518</v>
      </c>
      <c r="M283" s="157">
        <v>0</v>
      </c>
      <c r="O283" s="157"/>
      <c r="P283" s="19"/>
    </row>
    <row r="284" spans="1:16" x14ac:dyDescent="0.25">
      <c r="A284" s="17" t="s">
        <v>765</v>
      </c>
      <c r="B284" s="15" t="s">
        <v>766</v>
      </c>
      <c r="C284" s="15">
        <v>1</v>
      </c>
      <c r="D284" s="15">
        <v>0</v>
      </c>
      <c r="E284" s="157">
        <v>360422</v>
      </c>
      <c r="F284" s="157">
        <v>0</v>
      </c>
      <c r="G284" s="19">
        <v>0.56399999999999995</v>
      </c>
      <c r="H284" s="157">
        <v>0</v>
      </c>
      <c r="I284" s="19">
        <v>0.50600000000000001</v>
      </c>
      <c r="J284" s="157">
        <v>0</v>
      </c>
      <c r="K284" s="157">
        <v>0</v>
      </c>
      <c r="L284" s="157">
        <v>0</v>
      </c>
      <c r="M284" s="157">
        <v>0</v>
      </c>
      <c r="O284" s="157"/>
      <c r="P284" s="19"/>
    </row>
    <row r="285" spans="1:16" x14ac:dyDescent="0.25">
      <c r="A285" s="17" t="s">
        <v>767</v>
      </c>
      <c r="B285" s="15" t="s">
        <v>768</v>
      </c>
      <c r="C285" s="15">
        <v>1</v>
      </c>
      <c r="D285" s="15">
        <v>0</v>
      </c>
      <c r="E285" s="157">
        <v>601552</v>
      </c>
      <c r="F285" s="157">
        <v>0</v>
      </c>
      <c r="G285" s="19">
        <v>0.17599999999999999</v>
      </c>
      <c r="H285" s="157">
        <v>52000</v>
      </c>
      <c r="I285" s="19">
        <v>7.4999999999999997E-2</v>
      </c>
      <c r="J285" s="157">
        <v>0</v>
      </c>
      <c r="K285" s="157">
        <v>61242</v>
      </c>
      <c r="L285" s="157">
        <v>0</v>
      </c>
      <c r="M285" s="157">
        <v>1696</v>
      </c>
      <c r="O285" s="157"/>
      <c r="P285" s="19"/>
    </row>
    <row r="286" spans="1:16" x14ac:dyDescent="0.25">
      <c r="A286" s="17" t="s">
        <v>769</v>
      </c>
      <c r="B286" s="15" t="s">
        <v>770</v>
      </c>
      <c r="C286" s="15">
        <v>1</v>
      </c>
      <c r="D286" s="15">
        <v>0</v>
      </c>
      <c r="E286" s="157">
        <v>721114</v>
      </c>
      <c r="F286" s="157">
        <v>0</v>
      </c>
      <c r="G286" s="19">
        <v>0.44900000000000001</v>
      </c>
      <c r="H286" s="157">
        <v>0</v>
      </c>
      <c r="I286" s="19">
        <v>0.38700000000000001</v>
      </c>
      <c r="J286" s="157">
        <v>0</v>
      </c>
      <c r="K286" s="157">
        <v>0</v>
      </c>
      <c r="L286" s="157">
        <v>0</v>
      </c>
      <c r="M286" s="157">
        <v>0</v>
      </c>
      <c r="O286" s="157"/>
      <c r="P286" s="19"/>
    </row>
    <row r="287" spans="1:16" x14ac:dyDescent="0.25">
      <c r="A287" s="17" t="s">
        <v>771</v>
      </c>
      <c r="B287" s="15" t="s">
        <v>772</v>
      </c>
      <c r="C287" s="15">
        <v>1</v>
      </c>
      <c r="D287" s="15">
        <v>0</v>
      </c>
      <c r="E287" s="157">
        <v>589182</v>
      </c>
      <c r="F287" s="157">
        <v>0</v>
      </c>
      <c r="G287" s="19">
        <v>0.46500000000000002</v>
      </c>
      <c r="H287" s="157">
        <v>17295</v>
      </c>
      <c r="I287" s="19">
        <v>0.39600000000000002</v>
      </c>
      <c r="J287" s="157">
        <v>0</v>
      </c>
      <c r="K287" s="157">
        <v>0</v>
      </c>
      <c r="L287" s="157">
        <v>0</v>
      </c>
      <c r="M287" s="157">
        <v>0</v>
      </c>
      <c r="O287" s="157"/>
      <c r="P287" s="19"/>
    </row>
    <row r="288" spans="1:16" x14ac:dyDescent="0.25">
      <c r="A288" s="17" t="s">
        <v>773</v>
      </c>
      <c r="B288" s="15" t="s">
        <v>774</v>
      </c>
      <c r="C288" s="15">
        <v>1</v>
      </c>
      <c r="D288" s="15">
        <v>0</v>
      </c>
      <c r="E288" s="157">
        <v>1262445</v>
      </c>
      <c r="F288" s="157">
        <v>0</v>
      </c>
      <c r="G288" s="19">
        <v>0.38900000000000001</v>
      </c>
      <c r="H288" s="157">
        <v>0</v>
      </c>
      <c r="I288" s="19">
        <v>0.311</v>
      </c>
      <c r="J288" s="157">
        <v>14385</v>
      </c>
      <c r="K288" s="157">
        <v>0</v>
      </c>
      <c r="L288" s="157">
        <v>0</v>
      </c>
      <c r="M288" s="157">
        <v>0</v>
      </c>
      <c r="O288" s="157"/>
      <c r="P288" s="19"/>
    </row>
    <row r="289" spans="1:16" x14ac:dyDescent="0.25">
      <c r="A289" s="17" t="s">
        <v>775</v>
      </c>
      <c r="B289" s="15" t="s">
        <v>776</v>
      </c>
      <c r="C289" s="15">
        <v>1</v>
      </c>
      <c r="D289" s="15">
        <v>0</v>
      </c>
      <c r="E289" s="157">
        <v>880159</v>
      </c>
      <c r="F289" s="157">
        <v>0</v>
      </c>
      <c r="G289" s="19">
        <v>0.48</v>
      </c>
      <c r="H289" s="157">
        <v>0</v>
      </c>
      <c r="I289" s="19">
        <v>0.41199999999999998</v>
      </c>
      <c r="J289" s="157">
        <v>0</v>
      </c>
      <c r="K289" s="157">
        <v>0</v>
      </c>
      <c r="L289" s="157">
        <v>0</v>
      </c>
      <c r="M289" s="157">
        <v>7416</v>
      </c>
      <c r="O289" s="157"/>
      <c r="P289" s="19"/>
    </row>
    <row r="290" spans="1:16" x14ac:dyDescent="0.25">
      <c r="A290" s="17" t="s">
        <v>777</v>
      </c>
      <c r="B290" s="15" t="s">
        <v>778</v>
      </c>
      <c r="C290" s="15">
        <v>1</v>
      </c>
      <c r="D290" s="15">
        <v>0</v>
      </c>
      <c r="E290" s="157">
        <v>793204</v>
      </c>
      <c r="F290" s="157">
        <v>0</v>
      </c>
      <c r="G290" s="19">
        <v>0.59799999999999998</v>
      </c>
      <c r="H290" s="157">
        <v>32000</v>
      </c>
      <c r="I290" s="19">
        <v>0.54400000000000004</v>
      </c>
      <c r="J290" s="157">
        <v>0</v>
      </c>
      <c r="K290" s="157">
        <v>0</v>
      </c>
      <c r="L290" s="157">
        <v>0</v>
      </c>
      <c r="M290" s="157">
        <v>0</v>
      </c>
      <c r="O290" s="157"/>
      <c r="P290" s="19"/>
    </row>
    <row r="291" spans="1:16" x14ac:dyDescent="0.25">
      <c r="A291" s="17" t="s">
        <v>779</v>
      </c>
      <c r="B291" s="15" t="s">
        <v>780</v>
      </c>
      <c r="C291" s="15">
        <v>1</v>
      </c>
      <c r="D291" s="15">
        <v>1</v>
      </c>
      <c r="E291" s="157">
        <v>1068466</v>
      </c>
      <c r="F291" s="157">
        <v>0</v>
      </c>
      <c r="G291" s="19">
        <v>0.61399999999999999</v>
      </c>
      <c r="H291" s="157">
        <v>5800</v>
      </c>
      <c r="I291" s="19">
        <v>0.56100000000000005</v>
      </c>
      <c r="J291" s="157">
        <v>528800</v>
      </c>
      <c r="K291" s="157">
        <v>0</v>
      </c>
      <c r="L291" s="157">
        <v>0</v>
      </c>
      <c r="M291" s="157">
        <v>2525</v>
      </c>
      <c r="O291" s="157"/>
      <c r="P291" s="19"/>
    </row>
    <row r="292" spans="1:16" x14ac:dyDescent="0.25">
      <c r="A292" s="17" t="s">
        <v>781</v>
      </c>
      <c r="B292" s="15" t="s">
        <v>782</v>
      </c>
      <c r="C292" s="15">
        <v>1</v>
      </c>
      <c r="D292" s="15">
        <v>0</v>
      </c>
      <c r="E292" s="157">
        <v>777172</v>
      </c>
      <c r="F292" s="157">
        <v>0</v>
      </c>
      <c r="G292" s="19">
        <v>0.55000000000000004</v>
      </c>
      <c r="H292" s="157">
        <v>16000</v>
      </c>
      <c r="I292" s="19">
        <v>0.48899999999999999</v>
      </c>
      <c r="J292" s="157">
        <v>20615</v>
      </c>
      <c r="K292" s="157">
        <v>0</v>
      </c>
      <c r="L292" s="157">
        <v>0</v>
      </c>
      <c r="M292" s="157">
        <v>0</v>
      </c>
      <c r="O292" s="157"/>
      <c r="P292" s="19"/>
    </row>
    <row r="293" spans="1:16" x14ac:dyDescent="0.25">
      <c r="A293" s="17" t="s">
        <v>783</v>
      </c>
      <c r="B293" s="15" t="s">
        <v>784</v>
      </c>
      <c r="C293" s="15">
        <v>1</v>
      </c>
      <c r="D293" s="15">
        <v>0</v>
      </c>
      <c r="E293" s="157">
        <v>2416177</v>
      </c>
      <c r="F293" s="157">
        <v>0</v>
      </c>
      <c r="G293" s="19">
        <v>0.61899999999999999</v>
      </c>
      <c r="H293" s="157">
        <v>0</v>
      </c>
      <c r="I293" s="19">
        <v>0.56699999999999995</v>
      </c>
      <c r="J293" s="157">
        <v>0</v>
      </c>
      <c r="K293" s="157">
        <v>273338</v>
      </c>
      <c r="L293" s="157">
        <v>0</v>
      </c>
      <c r="M293" s="157">
        <v>9662</v>
      </c>
      <c r="O293" s="157"/>
      <c r="P293" s="19"/>
    </row>
    <row r="294" spans="1:16" x14ac:dyDescent="0.25">
      <c r="A294" s="17" t="s">
        <v>785</v>
      </c>
      <c r="B294" s="15" t="s">
        <v>786</v>
      </c>
      <c r="C294" s="15">
        <v>1</v>
      </c>
      <c r="D294" s="15">
        <v>0</v>
      </c>
      <c r="E294" s="157">
        <v>1228838</v>
      </c>
      <c r="F294" s="157">
        <v>0</v>
      </c>
      <c r="G294" s="19">
        <v>0.60399999999999998</v>
      </c>
      <c r="H294" s="157">
        <v>19000</v>
      </c>
      <c r="I294" s="19">
        <v>0.313</v>
      </c>
      <c r="J294" s="157">
        <v>0</v>
      </c>
      <c r="K294" s="157">
        <v>0</v>
      </c>
      <c r="L294" s="157">
        <v>0</v>
      </c>
      <c r="M294" s="157">
        <v>0</v>
      </c>
      <c r="O294" s="157"/>
      <c r="P294" s="19"/>
    </row>
    <row r="295" spans="1:16" x14ac:dyDescent="0.25">
      <c r="A295" s="17" t="s">
        <v>787</v>
      </c>
      <c r="B295" s="15" t="s">
        <v>788</v>
      </c>
      <c r="C295" s="15">
        <v>1</v>
      </c>
      <c r="D295" s="15">
        <v>0</v>
      </c>
      <c r="E295" s="157">
        <v>1056550</v>
      </c>
      <c r="F295" s="157">
        <v>0</v>
      </c>
      <c r="G295" s="19">
        <v>0.72599999999999998</v>
      </c>
      <c r="H295" s="157">
        <v>0</v>
      </c>
      <c r="I295" s="19">
        <v>0.68500000000000005</v>
      </c>
      <c r="J295" s="157">
        <v>0</v>
      </c>
      <c r="K295" s="157">
        <v>0</v>
      </c>
      <c r="L295" s="157">
        <v>0</v>
      </c>
      <c r="M295" s="157">
        <v>0</v>
      </c>
      <c r="O295" s="157"/>
      <c r="P295" s="19"/>
    </row>
    <row r="296" spans="1:16" x14ac:dyDescent="0.25">
      <c r="A296" s="17" t="s">
        <v>789</v>
      </c>
      <c r="B296" s="15" t="s">
        <v>790</v>
      </c>
      <c r="C296" s="15">
        <v>1</v>
      </c>
      <c r="D296" s="15">
        <v>1</v>
      </c>
      <c r="E296" s="157">
        <v>938180</v>
      </c>
      <c r="F296" s="157">
        <v>0</v>
      </c>
      <c r="G296" s="19">
        <v>0.66800000000000004</v>
      </c>
      <c r="H296" s="157">
        <v>0</v>
      </c>
      <c r="I296" s="19">
        <v>0.62</v>
      </c>
      <c r="J296" s="157">
        <v>0</v>
      </c>
      <c r="K296" s="157">
        <v>0</v>
      </c>
      <c r="L296" s="157">
        <v>0</v>
      </c>
      <c r="M296" s="157">
        <v>0</v>
      </c>
      <c r="O296" s="157"/>
      <c r="P296" s="19"/>
    </row>
    <row r="297" spans="1:16" x14ac:dyDescent="0.25">
      <c r="A297" s="17" t="s">
        <v>791</v>
      </c>
      <c r="B297" s="15" t="s">
        <v>792</v>
      </c>
      <c r="C297" s="15">
        <v>1</v>
      </c>
      <c r="D297" s="15">
        <v>0</v>
      </c>
      <c r="E297" s="157">
        <v>573545</v>
      </c>
      <c r="F297" s="157">
        <v>0</v>
      </c>
      <c r="G297" s="19">
        <v>0.28699999999999998</v>
      </c>
      <c r="H297" s="157">
        <v>0</v>
      </c>
      <c r="I297" s="19">
        <v>0.17299999999999999</v>
      </c>
      <c r="J297" s="157">
        <v>0</v>
      </c>
      <c r="K297" s="157">
        <v>0</v>
      </c>
      <c r="L297" s="157">
        <v>0</v>
      </c>
      <c r="M297" s="157">
        <v>0</v>
      </c>
      <c r="O297" s="157"/>
      <c r="P297" s="19"/>
    </row>
    <row r="298" spans="1:16" x14ac:dyDescent="0.25">
      <c r="A298" s="17" t="s">
        <v>793</v>
      </c>
      <c r="B298" s="15" t="s">
        <v>794</v>
      </c>
      <c r="C298" s="15">
        <v>1</v>
      </c>
      <c r="D298" s="15">
        <v>1</v>
      </c>
      <c r="E298" s="157">
        <v>3617812</v>
      </c>
      <c r="F298" s="157">
        <v>0</v>
      </c>
      <c r="G298" s="19">
        <v>0.66500000000000004</v>
      </c>
      <c r="H298" s="157">
        <v>0</v>
      </c>
      <c r="I298" s="19">
        <v>0.61699999999999999</v>
      </c>
      <c r="J298" s="157">
        <v>0</v>
      </c>
      <c r="K298" s="157">
        <v>522170</v>
      </c>
      <c r="L298" s="157">
        <v>0</v>
      </c>
      <c r="M298" s="157">
        <v>0</v>
      </c>
      <c r="O298" s="157"/>
      <c r="P298" s="19"/>
    </row>
    <row r="299" spans="1:16" x14ac:dyDescent="0.25">
      <c r="A299" s="17" t="s">
        <v>795</v>
      </c>
      <c r="B299" s="15" t="s">
        <v>796</v>
      </c>
      <c r="C299" s="15">
        <v>1</v>
      </c>
      <c r="D299" s="15">
        <v>0</v>
      </c>
      <c r="E299" s="157">
        <v>4343664</v>
      </c>
      <c r="F299" s="157">
        <v>0</v>
      </c>
      <c r="G299" s="19">
        <v>0.54200000000000004</v>
      </c>
      <c r="H299" s="157">
        <v>0</v>
      </c>
      <c r="I299" s="19">
        <v>0.48099999999999998</v>
      </c>
      <c r="J299" s="157">
        <v>20335</v>
      </c>
      <c r="K299" s="157">
        <v>0</v>
      </c>
      <c r="L299" s="157">
        <v>0</v>
      </c>
      <c r="M299" s="157">
        <v>7215</v>
      </c>
      <c r="O299" s="157"/>
      <c r="P299" s="19"/>
    </row>
    <row r="300" spans="1:16" x14ac:dyDescent="0.25">
      <c r="A300" s="17" t="s">
        <v>797</v>
      </c>
      <c r="B300" s="15" t="s">
        <v>798</v>
      </c>
      <c r="C300" s="15">
        <v>1</v>
      </c>
      <c r="D300" s="15">
        <v>0</v>
      </c>
      <c r="E300" s="157">
        <v>4080083</v>
      </c>
      <c r="F300" s="157">
        <v>0</v>
      </c>
      <c r="G300" s="19">
        <v>0.64300000000000002</v>
      </c>
      <c r="H300" s="157">
        <v>0</v>
      </c>
      <c r="I300" s="19">
        <v>0.59399999999999997</v>
      </c>
      <c r="J300" s="157">
        <v>0</v>
      </c>
      <c r="K300" s="157">
        <v>0</v>
      </c>
      <c r="L300" s="157">
        <v>0</v>
      </c>
      <c r="M300" s="157">
        <v>0</v>
      </c>
      <c r="O300" s="157"/>
      <c r="P300" s="19"/>
    </row>
    <row r="301" spans="1:16" x14ac:dyDescent="0.25">
      <c r="A301" s="17" t="s">
        <v>799</v>
      </c>
      <c r="B301" s="15" t="s">
        <v>800</v>
      </c>
      <c r="C301" s="15">
        <v>1</v>
      </c>
      <c r="D301" s="15">
        <v>0</v>
      </c>
      <c r="E301" s="157">
        <v>2873993</v>
      </c>
      <c r="F301" s="157">
        <v>0</v>
      </c>
      <c r="G301" s="19">
        <v>0.153</v>
      </c>
      <c r="H301" s="157">
        <v>0</v>
      </c>
      <c r="I301" s="19">
        <v>0.32400000000000001</v>
      </c>
      <c r="J301" s="157">
        <v>0</v>
      </c>
      <c r="K301" s="157">
        <v>0</v>
      </c>
      <c r="L301" s="157">
        <v>0</v>
      </c>
      <c r="M301" s="157">
        <v>0</v>
      </c>
      <c r="O301" s="157"/>
      <c r="P301" s="19"/>
    </row>
    <row r="302" spans="1:16" x14ac:dyDescent="0.25">
      <c r="A302" s="17" t="s">
        <v>801</v>
      </c>
      <c r="B302" s="15" t="s">
        <v>802</v>
      </c>
      <c r="C302" s="15">
        <v>1</v>
      </c>
      <c r="D302" s="15">
        <v>0</v>
      </c>
      <c r="E302" s="157">
        <v>4163514</v>
      </c>
      <c r="F302" s="157">
        <v>0</v>
      </c>
      <c r="G302" s="19">
        <v>0.754</v>
      </c>
      <c r="H302" s="157">
        <v>0</v>
      </c>
      <c r="I302" s="19">
        <v>0.72</v>
      </c>
      <c r="J302" s="157">
        <v>27510</v>
      </c>
      <c r="K302" s="157">
        <v>0</v>
      </c>
      <c r="L302" s="157">
        <v>0</v>
      </c>
      <c r="M302" s="157">
        <v>14400</v>
      </c>
      <c r="O302" s="157"/>
      <c r="P302" s="19"/>
    </row>
    <row r="303" spans="1:16" x14ac:dyDescent="0.25">
      <c r="A303" s="17" t="s">
        <v>803</v>
      </c>
      <c r="B303" s="15" t="s">
        <v>804</v>
      </c>
      <c r="C303" s="15">
        <v>1</v>
      </c>
      <c r="D303" s="15">
        <v>0</v>
      </c>
      <c r="E303" s="157">
        <v>467246</v>
      </c>
      <c r="F303" s="157">
        <v>0</v>
      </c>
      <c r="G303" s="19">
        <v>0.28599999999999998</v>
      </c>
      <c r="H303" s="157">
        <v>0</v>
      </c>
      <c r="I303" s="19">
        <v>0.19700000000000001</v>
      </c>
      <c r="J303" s="157">
        <v>5940</v>
      </c>
      <c r="K303" s="157">
        <v>0</v>
      </c>
      <c r="L303" s="157">
        <v>0</v>
      </c>
      <c r="M303" s="157">
        <v>2178</v>
      </c>
      <c r="O303" s="157"/>
      <c r="P303" s="19"/>
    </row>
    <row r="304" spans="1:16" x14ac:dyDescent="0.25">
      <c r="A304" s="17" t="s">
        <v>805</v>
      </c>
      <c r="B304" s="15" t="s">
        <v>806</v>
      </c>
      <c r="C304" s="15">
        <v>1</v>
      </c>
      <c r="D304" s="15">
        <v>0</v>
      </c>
      <c r="E304" s="157">
        <v>210373</v>
      </c>
      <c r="F304" s="157">
        <v>0</v>
      </c>
      <c r="G304" s="19">
        <v>0.152</v>
      </c>
      <c r="H304" s="157">
        <v>35000</v>
      </c>
      <c r="I304" s="19">
        <v>4.9000000000000002E-2</v>
      </c>
      <c r="J304" s="157">
        <v>5215</v>
      </c>
      <c r="K304" s="157">
        <v>0</v>
      </c>
      <c r="L304" s="157">
        <v>0</v>
      </c>
      <c r="M304" s="157">
        <v>0</v>
      </c>
      <c r="O304" s="157"/>
      <c r="P304" s="19"/>
    </row>
    <row r="305" spans="1:16" x14ac:dyDescent="0.25">
      <c r="A305" s="17" t="s">
        <v>807</v>
      </c>
      <c r="B305" s="15" t="s">
        <v>808</v>
      </c>
      <c r="C305" s="15">
        <v>1</v>
      </c>
      <c r="D305" s="15">
        <v>0</v>
      </c>
      <c r="E305" s="157">
        <v>921431</v>
      </c>
      <c r="F305" s="157">
        <v>0</v>
      </c>
      <c r="G305" s="19">
        <v>0.23200000000000001</v>
      </c>
      <c r="H305" s="157">
        <v>68000</v>
      </c>
      <c r="I305" s="19">
        <v>0.13700000000000001</v>
      </c>
      <c r="J305" s="157">
        <v>0</v>
      </c>
      <c r="K305" s="157">
        <v>0</v>
      </c>
      <c r="L305" s="157">
        <v>0</v>
      </c>
      <c r="M305" s="157">
        <v>0</v>
      </c>
      <c r="O305" s="157"/>
      <c r="P305" s="19"/>
    </row>
    <row r="306" spans="1:16" x14ac:dyDescent="0.25">
      <c r="A306" s="17" t="s">
        <v>809</v>
      </c>
      <c r="B306" s="15" t="s">
        <v>810</v>
      </c>
      <c r="C306" s="15">
        <v>1</v>
      </c>
      <c r="D306" s="15">
        <v>0</v>
      </c>
      <c r="E306" s="157">
        <v>418492</v>
      </c>
      <c r="F306" s="157">
        <v>0</v>
      </c>
      <c r="G306" s="19">
        <v>0.40400000000000003</v>
      </c>
      <c r="H306" s="157">
        <v>0</v>
      </c>
      <c r="I306" s="19">
        <v>0.307</v>
      </c>
      <c r="J306" s="157">
        <v>0</v>
      </c>
      <c r="K306" s="157">
        <v>20557</v>
      </c>
      <c r="L306" s="157">
        <v>10278</v>
      </c>
      <c r="M306" s="157">
        <v>0</v>
      </c>
      <c r="O306" s="157"/>
      <c r="P306" s="19"/>
    </row>
    <row r="307" spans="1:16" x14ac:dyDescent="0.25">
      <c r="A307" s="17" t="s">
        <v>811</v>
      </c>
      <c r="B307" s="15" t="s">
        <v>812</v>
      </c>
      <c r="C307" s="15">
        <v>1</v>
      </c>
      <c r="D307" s="15">
        <v>0</v>
      </c>
      <c r="E307" s="157">
        <v>276372</v>
      </c>
      <c r="F307" s="157">
        <v>0</v>
      </c>
      <c r="G307" s="19">
        <v>6.5000000000000002E-2</v>
      </c>
      <c r="H307" s="157">
        <v>25000</v>
      </c>
      <c r="I307" s="19">
        <v>0</v>
      </c>
      <c r="J307" s="157">
        <v>2500</v>
      </c>
      <c r="K307" s="157">
        <v>44824</v>
      </c>
      <c r="L307" s="157">
        <v>22412</v>
      </c>
      <c r="M307" s="157">
        <v>0</v>
      </c>
      <c r="O307" s="157"/>
      <c r="P307" s="19"/>
    </row>
    <row r="308" spans="1:16" x14ac:dyDescent="0.25">
      <c r="A308" s="17" t="s">
        <v>813</v>
      </c>
      <c r="B308" s="15" t="s">
        <v>814</v>
      </c>
      <c r="C308" s="15">
        <v>1</v>
      </c>
      <c r="D308" s="15">
        <v>0</v>
      </c>
      <c r="E308" s="157">
        <v>624928</v>
      </c>
      <c r="F308" s="157">
        <v>0</v>
      </c>
      <c r="G308" s="19">
        <v>6.5000000000000002E-2</v>
      </c>
      <c r="H308" s="157">
        <v>0</v>
      </c>
      <c r="I308" s="19">
        <v>0</v>
      </c>
      <c r="J308" s="157">
        <v>3500</v>
      </c>
      <c r="K308" s="157">
        <v>2703</v>
      </c>
      <c r="L308" s="157">
        <v>0</v>
      </c>
      <c r="M308" s="157">
        <v>0</v>
      </c>
      <c r="O308" s="157"/>
      <c r="P308" s="19"/>
    </row>
    <row r="309" spans="1:16" x14ac:dyDescent="0.25">
      <c r="A309" s="17" t="s">
        <v>815</v>
      </c>
      <c r="B309" s="15" t="s">
        <v>816</v>
      </c>
      <c r="C309" s="15">
        <v>1</v>
      </c>
      <c r="D309" s="15">
        <v>0</v>
      </c>
      <c r="E309" s="157">
        <v>783610</v>
      </c>
      <c r="F309" s="157">
        <v>0</v>
      </c>
      <c r="G309" s="19">
        <v>0.52200000000000002</v>
      </c>
      <c r="H309" s="157">
        <v>0</v>
      </c>
      <c r="I309" s="19">
        <v>0.45800000000000002</v>
      </c>
      <c r="J309" s="157">
        <v>0</v>
      </c>
      <c r="K309" s="157">
        <v>7214</v>
      </c>
      <c r="L309" s="157">
        <v>0</v>
      </c>
      <c r="M309" s="157">
        <v>0</v>
      </c>
      <c r="O309" s="157"/>
      <c r="P309" s="19"/>
    </row>
    <row r="310" spans="1:16" x14ac:dyDescent="0.25">
      <c r="A310" s="17" t="s">
        <v>817</v>
      </c>
      <c r="B310" s="15" t="s">
        <v>818</v>
      </c>
      <c r="C310" s="15">
        <v>1</v>
      </c>
      <c r="D310" s="15">
        <v>0</v>
      </c>
      <c r="E310" s="157">
        <v>392668</v>
      </c>
      <c r="F310" s="157">
        <v>0</v>
      </c>
      <c r="G310" s="19">
        <v>0.14000000000000001</v>
      </c>
      <c r="H310" s="157">
        <v>0</v>
      </c>
      <c r="I310" s="19">
        <v>4.4999999999999998E-2</v>
      </c>
      <c r="J310" s="157">
        <v>0</v>
      </c>
      <c r="K310" s="157">
        <v>0</v>
      </c>
      <c r="L310" s="157">
        <v>0</v>
      </c>
      <c r="M310" s="157">
        <v>0</v>
      </c>
      <c r="O310" s="157"/>
      <c r="P310" s="19"/>
    </row>
    <row r="311" spans="1:16" x14ac:dyDescent="0.25">
      <c r="A311" s="17" t="s">
        <v>819</v>
      </c>
      <c r="B311" s="15" t="s">
        <v>820</v>
      </c>
      <c r="C311" s="15">
        <v>1</v>
      </c>
      <c r="D311" s="15">
        <v>0</v>
      </c>
      <c r="E311" s="157">
        <v>168333</v>
      </c>
      <c r="F311" s="157">
        <v>0</v>
      </c>
      <c r="G311" s="19">
        <v>0.14599999999999999</v>
      </c>
      <c r="H311" s="157">
        <v>0</v>
      </c>
      <c r="I311" s="19">
        <v>6.4000000000000001E-2</v>
      </c>
      <c r="J311" s="157">
        <v>0</v>
      </c>
      <c r="K311" s="157">
        <v>0</v>
      </c>
      <c r="L311" s="157">
        <v>0</v>
      </c>
      <c r="M311" s="157">
        <v>2241</v>
      </c>
      <c r="O311" s="157"/>
      <c r="P311" s="19"/>
    </row>
    <row r="312" spans="1:16" x14ac:dyDescent="0.25">
      <c r="A312" s="17" t="s">
        <v>821</v>
      </c>
      <c r="B312" s="15" t="s">
        <v>822</v>
      </c>
      <c r="C312" s="15">
        <v>1</v>
      </c>
      <c r="D312" s="15">
        <v>0</v>
      </c>
      <c r="E312" s="157">
        <v>797375</v>
      </c>
      <c r="F312" s="157">
        <v>0</v>
      </c>
      <c r="G312" s="19">
        <v>0.22500000000000001</v>
      </c>
      <c r="H312" s="157">
        <v>15500</v>
      </c>
      <c r="I312" s="19">
        <v>0.129</v>
      </c>
      <c r="J312" s="157">
        <v>4580</v>
      </c>
      <c r="K312" s="157">
        <v>0</v>
      </c>
      <c r="L312" s="157">
        <v>0</v>
      </c>
      <c r="M312" s="157">
        <v>0</v>
      </c>
      <c r="O312" s="157"/>
      <c r="P312" s="19"/>
    </row>
    <row r="313" spans="1:16" x14ac:dyDescent="0.25">
      <c r="A313" s="17" t="s">
        <v>823</v>
      </c>
      <c r="B313" s="15" t="s">
        <v>824</v>
      </c>
      <c r="C313" s="15">
        <v>1</v>
      </c>
      <c r="D313" s="15">
        <v>0</v>
      </c>
      <c r="E313" s="157">
        <v>1289935</v>
      </c>
      <c r="F313" s="157">
        <v>0</v>
      </c>
      <c r="G313" s="19">
        <v>0.35499999999999998</v>
      </c>
      <c r="H313" s="157">
        <v>0</v>
      </c>
      <c r="I313" s="19">
        <v>0.27400000000000002</v>
      </c>
      <c r="J313" s="157">
        <v>0</v>
      </c>
      <c r="K313" s="157">
        <v>0</v>
      </c>
      <c r="L313" s="157">
        <v>0</v>
      </c>
      <c r="M313" s="157">
        <v>0</v>
      </c>
      <c r="O313" s="157"/>
      <c r="P313" s="19"/>
    </row>
    <row r="314" spans="1:16" x14ac:dyDescent="0.25">
      <c r="A314" s="17" t="s">
        <v>825</v>
      </c>
      <c r="B314" s="15" t="s">
        <v>826</v>
      </c>
      <c r="C314" s="15">
        <v>1</v>
      </c>
      <c r="D314" s="15">
        <v>0</v>
      </c>
      <c r="E314" s="157">
        <v>134980</v>
      </c>
      <c r="F314" s="157">
        <v>0</v>
      </c>
      <c r="G314" s="19">
        <v>6.5000000000000002E-2</v>
      </c>
      <c r="H314" s="157">
        <v>1000</v>
      </c>
      <c r="I314" s="19">
        <v>0</v>
      </c>
      <c r="J314" s="157">
        <v>1685</v>
      </c>
      <c r="K314" s="157">
        <v>0</v>
      </c>
      <c r="L314" s="157">
        <v>0</v>
      </c>
      <c r="M314" s="157">
        <v>0</v>
      </c>
      <c r="O314" s="157"/>
      <c r="P314" s="19"/>
    </row>
    <row r="315" spans="1:16" x14ac:dyDescent="0.25">
      <c r="A315" s="17" t="s">
        <v>192</v>
      </c>
      <c r="B315" s="15" t="s">
        <v>827</v>
      </c>
      <c r="C315" s="15">
        <v>1</v>
      </c>
      <c r="D315" s="15">
        <v>0</v>
      </c>
      <c r="E315" s="157">
        <v>2812483</v>
      </c>
      <c r="F315" s="157">
        <v>0</v>
      </c>
      <c r="G315" s="19">
        <v>0.46700000000000003</v>
      </c>
      <c r="H315" s="157">
        <v>175000</v>
      </c>
      <c r="I315" s="19">
        <v>0.39800000000000002</v>
      </c>
      <c r="J315" s="157">
        <v>0</v>
      </c>
      <c r="K315" s="157">
        <v>0</v>
      </c>
      <c r="L315" s="157">
        <v>0</v>
      </c>
      <c r="M315" s="157">
        <v>0</v>
      </c>
      <c r="O315" s="157"/>
      <c r="P315" s="19"/>
    </row>
    <row r="316" spans="1:16" x14ac:dyDescent="0.25">
      <c r="A316" s="17" t="s">
        <v>828</v>
      </c>
      <c r="B316" s="15" t="s">
        <v>829</v>
      </c>
      <c r="C316" s="15">
        <v>1</v>
      </c>
      <c r="D316" s="15">
        <v>0</v>
      </c>
      <c r="E316" s="157">
        <v>83735</v>
      </c>
      <c r="F316" s="157">
        <v>0</v>
      </c>
      <c r="G316" s="19">
        <v>6.5000000000000002E-2</v>
      </c>
      <c r="H316" s="157">
        <v>0</v>
      </c>
      <c r="I316" s="19">
        <v>0</v>
      </c>
      <c r="J316" s="157">
        <v>0</v>
      </c>
      <c r="K316" s="157">
        <v>0</v>
      </c>
      <c r="L316" s="157">
        <v>0</v>
      </c>
      <c r="M316" s="157">
        <v>0</v>
      </c>
      <c r="O316" s="157"/>
      <c r="P316" s="19"/>
    </row>
    <row r="317" spans="1:16" x14ac:dyDescent="0.25">
      <c r="A317" s="17" t="s">
        <v>830</v>
      </c>
      <c r="B317" s="15" t="s">
        <v>831</v>
      </c>
      <c r="C317" s="15">
        <v>1</v>
      </c>
      <c r="D317" s="15">
        <v>0</v>
      </c>
      <c r="E317" s="157">
        <v>455024</v>
      </c>
      <c r="F317" s="157">
        <v>0</v>
      </c>
      <c r="G317" s="19">
        <v>0.16200000000000001</v>
      </c>
      <c r="H317" s="157">
        <v>25000</v>
      </c>
      <c r="I317" s="19">
        <v>0.06</v>
      </c>
      <c r="J317" s="157">
        <v>0</v>
      </c>
      <c r="K317" s="157">
        <v>0</v>
      </c>
      <c r="L317" s="157">
        <v>0</v>
      </c>
      <c r="M317" s="157">
        <v>3000</v>
      </c>
      <c r="O317" s="157"/>
      <c r="P317" s="19"/>
    </row>
    <row r="318" spans="1:16" x14ac:dyDescent="0.25">
      <c r="A318" s="17" t="s">
        <v>832</v>
      </c>
      <c r="B318" s="15" t="s">
        <v>833</v>
      </c>
      <c r="C318" s="15">
        <v>1</v>
      </c>
      <c r="D318" s="15">
        <v>0</v>
      </c>
      <c r="E318" s="157">
        <v>1007246</v>
      </c>
      <c r="F318" s="157">
        <v>0</v>
      </c>
      <c r="G318" s="19">
        <v>0.371</v>
      </c>
      <c r="H318" s="157">
        <v>0</v>
      </c>
      <c r="I318" s="19">
        <v>0.17899999999999999</v>
      </c>
      <c r="J318" s="157">
        <v>0</v>
      </c>
      <c r="K318" s="157">
        <v>16762</v>
      </c>
      <c r="L318" s="157">
        <v>5329</v>
      </c>
      <c r="M318" s="157">
        <v>0</v>
      </c>
      <c r="O318" s="157"/>
      <c r="P318" s="19"/>
    </row>
    <row r="319" spans="1:16" x14ac:dyDescent="0.25">
      <c r="A319" s="17" t="s">
        <v>834</v>
      </c>
      <c r="B319" s="15" t="s">
        <v>835</v>
      </c>
      <c r="C319" s="15">
        <v>1</v>
      </c>
      <c r="D319" s="15">
        <v>0</v>
      </c>
      <c r="E319" s="157">
        <v>2132902</v>
      </c>
      <c r="F319" s="157">
        <v>0</v>
      </c>
      <c r="G319" s="19">
        <v>0.57899999999999996</v>
      </c>
      <c r="H319" s="157">
        <v>15000</v>
      </c>
      <c r="I319" s="19">
        <v>0.52200000000000002</v>
      </c>
      <c r="J319" s="157">
        <v>0</v>
      </c>
      <c r="K319" s="157">
        <v>342014</v>
      </c>
      <c r="L319" s="157">
        <v>0</v>
      </c>
      <c r="M319" s="157">
        <v>23627</v>
      </c>
      <c r="O319" s="157"/>
      <c r="P319" s="19"/>
    </row>
    <row r="320" spans="1:16" x14ac:dyDescent="0.25">
      <c r="A320" s="17" t="s">
        <v>836</v>
      </c>
      <c r="B320" s="15" t="s">
        <v>837</v>
      </c>
      <c r="C320" s="15">
        <v>1</v>
      </c>
      <c r="D320" s="15">
        <v>0</v>
      </c>
      <c r="E320" s="157">
        <v>771564</v>
      </c>
      <c r="F320" s="157">
        <v>0</v>
      </c>
      <c r="G320" s="19">
        <v>0.47299999999999998</v>
      </c>
      <c r="H320" s="157">
        <v>25000</v>
      </c>
      <c r="I320" s="19">
        <v>0.38100000000000001</v>
      </c>
      <c r="J320" s="157">
        <v>0</v>
      </c>
      <c r="K320" s="157">
        <v>0</v>
      </c>
      <c r="L320" s="157">
        <v>0</v>
      </c>
      <c r="M320" s="157">
        <v>8573</v>
      </c>
      <c r="O320" s="157"/>
      <c r="P320" s="19"/>
    </row>
    <row r="321" spans="1:16" x14ac:dyDescent="0.25">
      <c r="A321" s="17" t="s">
        <v>838</v>
      </c>
      <c r="B321" s="15" t="s">
        <v>839</v>
      </c>
      <c r="C321" s="15">
        <v>1</v>
      </c>
      <c r="D321" s="15">
        <v>0</v>
      </c>
      <c r="E321" s="157">
        <v>1426472</v>
      </c>
      <c r="F321" s="157">
        <v>0</v>
      </c>
      <c r="G321" s="19">
        <v>0.46400000000000002</v>
      </c>
      <c r="H321" s="157">
        <v>0</v>
      </c>
      <c r="I321" s="19">
        <v>0.39500000000000002</v>
      </c>
      <c r="J321" s="157">
        <v>0</v>
      </c>
      <c r="K321" s="157">
        <v>0</v>
      </c>
      <c r="L321" s="157">
        <v>0</v>
      </c>
      <c r="M321" s="157">
        <v>0</v>
      </c>
      <c r="O321" s="157"/>
      <c r="P321" s="19"/>
    </row>
    <row r="322" spans="1:16" x14ac:dyDescent="0.25">
      <c r="A322" s="17" t="s">
        <v>840</v>
      </c>
      <c r="B322" s="15" t="s">
        <v>841</v>
      </c>
      <c r="C322" s="15">
        <v>1</v>
      </c>
      <c r="D322" s="15">
        <v>0</v>
      </c>
      <c r="E322" s="157">
        <v>4036596</v>
      </c>
      <c r="F322" s="157">
        <v>0</v>
      </c>
      <c r="G322" s="19">
        <v>0.47699999999999998</v>
      </c>
      <c r="H322" s="157">
        <v>0</v>
      </c>
      <c r="I322" s="19">
        <v>0.433</v>
      </c>
      <c r="J322" s="157">
        <v>0</v>
      </c>
      <c r="K322" s="157">
        <v>0</v>
      </c>
      <c r="L322" s="157">
        <v>0</v>
      </c>
      <c r="M322" s="157">
        <v>0</v>
      </c>
      <c r="O322" s="157"/>
      <c r="P322" s="19"/>
    </row>
    <row r="323" spans="1:16" x14ac:dyDescent="0.25">
      <c r="A323" s="17" t="s">
        <v>842</v>
      </c>
      <c r="B323" s="15" t="s">
        <v>843</v>
      </c>
      <c r="C323" s="15">
        <v>1</v>
      </c>
      <c r="D323" s="15">
        <v>1</v>
      </c>
      <c r="E323" s="157">
        <v>1723441589</v>
      </c>
      <c r="F323" s="157">
        <v>0</v>
      </c>
      <c r="G323" s="19">
        <v>0.48399999999999999</v>
      </c>
      <c r="H323" s="157">
        <v>4500000</v>
      </c>
      <c r="I323" s="19">
        <v>0.46899999999999997</v>
      </c>
      <c r="J323" s="157">
        <v>0</v>
      </c>
      <c r="K323" s="157">
        <v>0</v>
      </c>
      <c r="L323" s="157">
        <v>0</v>
      </c>
      <c r="M323" s="157">
        <v>6958934</v>
      </c>
      <c r="O323" s="157"/>
      <c r="P323" s="19"/>
    </row>
    <row r="324" spans="1:16" x14ac:dyDescent="0.25">
      <c r="A324" s="17" t="s">
        <v>844</v>
      </c>
      <c r="B324" s="15" t="s">
        <v>845</v>
      </c>
      <c r="C324" s="15">
        <v>1</v>
      </c>
      <c r="D324" s="15">
        <v>0</v>
      </c>
      <c r="E324" s="157">
        <v>3153409</v>
      </c>
      <c r="F324" s="157">
        <v>0</v>
      </c>
      <c r="G324" s="19">
        <v>0.60799999999999998</v>
      </c>
      <c r="H324" s="157">
        <v>0</v>
      </c>
      <c r="I324" s="19">
        <v>0.626</v>
      </c>
      <c r="J324" s="157">
        <v>0</v>
      </c>
      <c r="K324" s="157">
        <v>0</v>
      </c>
      <c r="L324" s="157">
        <v>0</v>
      </c>
      <c r="M324" s="157">
        <v>0</v>
      </c>
      <c r="O324" s="157"/>
      <c r="P324" s="19"/>
    </row>
    <row r="325" spans="1:16" x14ac:dyDescent="0.25">
      <c r="A325" s="17" t="s">
        <v>846</v>
      </c>
      <c r="B325" s="15" t="s">
        <v>847</v>
      </c>
      <c r="C325" s="15">
        <v>1</v>
      </c>
      <c r="D325" s="15">
        <v>0</v>
      </c>
      <c r="E325" s="157">
        <v>6862484</v>
      </c>
      <c r="F325" s="157">
        <v>0</v>
      </c>
      <c r="G325" s="19">
        <v>0.89900000000000002</v>
      </c>
      <c r="H325" s="157">
        <v>100</v>
      </c>
      <c r="I325" s="19">
        <v>0.75</v>
      </c>
      <c r="J325" s="157">
        <v>0</v>
      </c>
      <c r="K325" s="157">
        <v>0</v>
      </c>
      <c r="L325" s="157">
        <v>0</v>
      </c>
      <c r="M325" s="157">
        <v>0</v>
      </c>
      <c r="O325" s="157"/>
      <c r="P325" s="19"/>
    </row>
    <row r="326" spans="1:16" x14ac:dyDescent="0.25">
      <c r="A326" s="17" t="s">
        <v>848</v>
      </c>
      <c r="B326" s="15" t="s">
        <v>849</v>
      </c>
      <c r="C326" s="15">
        <v>1</v>
      </c>
      <c r="D326" s="15">
        <v>0</v>
      </c>
      <c r="E326" s="157">
        <v>1793834</v>
      </c>
      <c r="F326" s="157">
        <v>0</v>
      </c>
      <c r="G326" s="19">
        <v>0.80800000000000005</v>
      </c>
      <c r="H326" s="157">
        <v>0</v>
      </c>
      <c r="I326" s="19">
        <v>0.71399999999999997</v>
      </c>
      <c r="J326" s="157">
        <v>11298</v>
      </c>
      <c r="K326" s="157">
        <v>0</v>
      </c>
      <c r="L326" s="157">
        <v>0</v>
      </c>
      <c r="M326" s="157">
        <v>0</v>
      </c>
      <c r="O326" s="157"/>
      <c r="P326" s="19"/>
    </row>
    <row r="327" spans="1:16" x14ac:dyDescent="0.25">
      <c r="A327" s="17" t="s">
        <v>850</v>
      </c>
      <c r="B327" s="15" t="s">
        <v>851</v>
      </c>
      <c r="C327" s="15">
        <v>1</v>
      </c>
      <c r="D327" s="15">
        <v>0</v>
      </c>
      <c r="E327" s="157">
        <v>4185176</v>
      </c>
      <c r="F327" s="157">
        <v>0</v>
      </c>
      <c r="G327" s="19">
        <v>0.71099999999999997</v>
      </c>
      <c r="H327" s="157">
        <v>30000</v>
      </c>
      <c r="I327" s="19">
        <v>0.66700000000000004</v>
      </c>
      <c r="J327" s="157">
        <v>0</v>
      </c>
      <c r="K327" s="157">
        <v>166105</v>
      </c>
      <c r="L327" s="157">
        <v>24565</v>
      </c>
      <c r="M327" s="157">
        <v>52326</v>
      </c>
      <c r="O327" s="157"/>
      <c r="P327" s="19"/>
    </row>
    <row r="328" spans="1:16" x14ac:dyDescent="0.25">
      <c r="A328" s="17" t="s">
        <v>852</v>
      </c>
      <c r="B328" s="15" t="s">
        <v>853</v>
      </c>
      <c r="C328" s="15">
        <v>1</v>
      </c>
      <c r="D328" s="15">
        <v>0</v>
      </c>
      <c r="E328" s="157">
        <v>13810885</v>
      </c>
      <c r="F328" s="157">
        <v>0</v>
      </c>
      <c r="G328" s="19">
        <v>0.9</v>
      </c>
      <c r="H328" s="157">
        <v>30000</v>
      </c>
      <c r="I328" s="19">
        <v>0.89400000000000002</v>
      </c>
      <c r="J328" s="157">
        <v>23800</v>
      </c>
      <c r="K328" s="157">
        <v>0</v>
      </c>
      <c r="L328" s="157">
        <v>0</v>
      </c>
      <c r="M328" s="157">
        <v>0</v>
      </c>
      <c r="O328" s="157"/>
      <c r="P328" s="19"/>
    </row>
    <row r="329" spans="1:16" x14ac:dyDescent="0.25">
      <c r="A329" s="17" t="s">
        <v>854</v>
      </c>
      <c r="B329" s="15" t="s">
        <v>855</v>
      </c>
      <c r="C329" s="15">
        <v>1</v>
      </c>
      <c r="D329" s="15">
        <v>0</v>
      </c>
      <c r="E329" s="157">
        <v>3598305</v>
      </c>
      <c r="F329" s="157">
        <v>0</v>
      </c>
      <c r="G329" s="19">
        <v>0.71599999999999997</v>
      </c>
      <c r="H329" s="157">
        <v>0</v>
      </c>
      <c r="I329" s="19">
        <v>0.69699999999999995</v>
      </c>
      <c r="J329" s="157">
        <v>0</v>
      </c>
      <c r="K329" s="157">
        <v>0</v>
      </c>
      <c r="L329" s="157">
        <v>0</v>
      </c>
      <c r="M329" s="157">
        <v>0</v>
      </c>
      <c r="O329" s="157"/>
      <c r="P329" s="19"/>
    </row>
    <row r="330" spans="1:16" x14ac:dyDescent="0.25">
      <c r="A330" s="17" t="s">
        <v>856</v>
      </c>
      <c r="B330" s="15" t="s">
        <v>857</v>
      </c>
      <c r="C330" s="15">
        <v>1</v>
      </c>
      <c r="D330" s="15">
        <v>0</v>
      </c>
      <c r="E330" s="157">
        <v>1418803</v>
      </c>
      <c r="F330" s="157">
        <v>0</v>
      </c>
      <c r="G330" s="19">
        <v>0.73199999999999998</v>
      </c>
      <c r="H330" s="157">
        <v>2000</v>
      </c>
      <c r="I330" s="19">
        <v>0.69099999999999995</v>
      </c>
      <c r="J330" s="157">
        <v>23730</v>
      </c>
      <c r="K330" s="157">
        <v>0</v>
      </c>
      <c r="L330" s="157">
        <v>0</v>
      </c>
      <c r="M330" s="157">
        <v>0</v>
      </c>
      <c r="O330" s="157"/>
      <c r="P330" s="19"/>
    </row>
    <row r="331" spans="1:16" x14ac:dyDescent="0.25">
      <c r="A331" s="17" t="s">
        <v>858</v>
      </c>
      <c r="B331" s="15" t="s">
        <v>859</v>
      </c>
      <c r="C331" s="15">
        <v>1</v>
      </c>
      <c r="D331" s="15">
        <v>0</v>
      </c>
      <c r="E331" s="157">
        <v>1409767</v>
      </c>
      <c r="F331" s="157">
        <v>0</v>
      </c>
      <c r="G331" s="19">
        <v>0.88300000000000001</v>
      </c>
      <c r="H331" s="157">
        <v>0</v>
      </c>
      <c r="I331" s="19">
        <v>0.76100000000000001</v>
      </c>
      <c r="J331" s="157">
        <v>0</v>
      </c>
      <c r="K331" s="157">
        <v>0</v>
      </c>
      <c r="L331" s="157">
        <v>0</v>
      </c>
      <c r="M331" s="157">
        <v>41764</v>
      </c>
      <c r="O331" s="157"/>
      <c r="P331" s="19"/>
    </row>
    <row r="332" spans="1:16" x14ac:dyDescent="0.25">
      <c r="A332" s="17" t="s">
        <v>860</v>
      </c>
      <c r="B332" s="15" t="s">
        <v>861</v>
      </c>
      <c r="C332" s="15">
        <v>1</v>
      </c>
      <c r="D332" s="15">
        <v>0</v>
      </c>
      <c r="E332" s="157">
        <v>565439</v>
      </c>
      <c r="F332" s="157">
        <v>0</v>
      </c>
      <c r="G332" s="19">
        <v>0.9</v>
      </c>
      <c r="H332" s="157">
        <v>0</v>
      </c>
      <c r="I332" s="19">
        <v>0.71899999999999997</v>
      </c>
      <c r="J332" s="157">
        <v>0</v>
      </c>
      <c r="K332" s="157">
        <v>0</v>
      </c>
      <c r="L332" s="157">
        <v>0</v>
      </c>
      <c r="M332" s="157">
        <v>0</v>
      </c>
      <c r="O332" s="157"/>
      <c r="P332" s="19"/>
    </row>
    <row r="333" spans="1:16" x14ac:dyDescent="0.25">
      <c r="A333" s="17" t="s">
        <v>862</v>
      </c>
      <c r="B333" s="15" t="s">
        <v>863</v>
      </c>
      <c r="C333" s="15">
        <v>1</v>
      </c>
      <c r="D333" s="15">
        <v>0</v>
      </c>
      <c r="E333" s="157">
        <v>1249083</v>
      </c>
      <c r="F333" s="157">
        <v>0</v>
      </c>
      <c r="G333" s="19">
        <v>0.745</v>
      </c>
      <c r="H333" s="157">
        <v>0</v>
      </c>
      <c r="I333" s="19">
        <v>0.72499999999999998</v>
      </c>
      <c r="J333" s="157">
        <v>0</v>
      </c>
      <c r="K333" s="157">
        <v>0</v>
      </c>
      <c r="L333" s="157">
        <v>0</v>
      </c>
      <c r="M333" s="157">
        <v>21750</v>
      </c>
      <c r="O333" s="157"/>
      <c r="P333" s="19"/>
    </row>
    <row r="334" spans="1:16" x14ac:dyDescent="0.25">
      <c r="A334" s="17" t="s">
        <v>864</v>
      </c>
      <c r="B334" s="15" t="s">
        <v>865</v>
      </c>
      <c r="C334" s="15">
        <v>1</v>
      </c>
      <c r="D334" s="15">
        <v>0</v>
      </c>
      <c r="E334" s="157">
        <v>2279230</v>
      </c>
      <c r="F334" s="157">
        <v>0</v>
      </c>
      <c r="G334" s="19">
        <v>0.78600000000000003</v>
      </c>
      <c r="H334" s="157">
        <v>0</v>
      </c>
      <c r="I334" s="19">
        <v>0.749</v>
      </c>
      <c r="J334" s="157">
        <v>0</v>
      </c>
      <c r="K334" s="157">
        <v>0</v>
      </c>
      <c r="L334" s="157">
        <v>0</v>
      </c>
      <c r="M334" s="157">
        <v>0</v>
      </c>
      <c r="O334" s="157"/>
      <c r="P334" s="19"/>
    </row>
    <row r="335" spans="1:16" x14ac:dyDescent="0.25">
      <c r="A335" s="17" t="s">
        <v>866</v>
      </c>
      <c r="B335" s="15" t="s">
        <v>867</v>
      </c>
      <c r="C335" s="15">
        <v>1</v>
      </c>
      <c r="D335" s="15">
        <v>0</v>
      </c>
      <c r="E335" s="157">
        <v>5037852</v>
      </c>
      <c r="F335" s="157">
        <v>0</v>
      </c>
      <c r="G335" s="19">
        <v>0.9</v>
      </c>
      <c r="H335" s="157">
        <v>18000</v>
      </c>
      <c r="I335" s="19">
        <v>0.83699999999999997</v>
      </c>
      <c r="J335" s="157">
        <v>0</v>
      </c>
      <c r="K335" s="157">
        <v>0</v>
      </c>
      <c r="L335" s="157">
        <v>0</v>
      </c>
      <c r="M335" s="157">
        <v>0</v>
      </c>
      <c r="O335" s="157"/>
      <c r="P335" s="19"/>
    </row>
    <row r="336" spans="1:16" x14ac:dyDescent="0.25">
      <c r="A336" s="17" t="s">
        <v>868</v>
      </c>
      <c r="B336" s="15" t="s">
        <v>869</v>
      </c>
      <c r="C336" s="15">
        <v>1</v>
      </c>
      <c r="D336" s="15">
        <v>0</v>
      </c>
      <c r="E336" s="157">
        <v>1882303</v>
      </c>
      <c r="F336" s="157">
        <v>0</v>
      </c>
      <c r="G336" s="19">
        <v>0.75700000000000001</v>
      </c>
      <c r="H336" s="157">
        <v>0</v>
      </c>
      <c r="I336" s="19">
        <v>0.72</v>
      </c>
      <c r="J336" s="157">
        <v>0</v>
      </c>
      <c r="K336" s="157">
        <v>0</v>
      </c>
      <c r="L336" s="157">
        <v>0</v>
      </c>
      <c r="M336" s="157">
        <v>18720</v>
      </c>
      <c r="O336" s="157"/>
      <c r="P336" s="19"/>
    </row>
    <row r="337" spans="1:16" x14ac:dyDescent="0.25">
      <c r="A337" s="17" t="s">
        <v>870</v>
      </c>
      <c r="B337" s="15" t="s">
        <v>871</v>
      </c>
      <c r="C337" s="15">
        <v>1</v>
      </c>
      <c r="D337" s="15">
        <v>0</v>
      </c>
      <c r="E337" s="157">
        <v>923786</v>
      </c>
      <c r="F337" s="157">
        <v>0</v>
      </c>
      <c r="G337" s="19">
        <v>0.751</v>
      </c>
      <c r="H337" s="157">
        <v>0</v>
      </c>
      <c r="I337" s="19">
        <v>0.71299999999999997</v>
      </c>
      <c r="J337" s="157">
        <v>0</v>
      </c>
      <c r="K337" s="157">
        <v>0</v>
      </c>
      <c r="L337" s="157">
        <v>0</v>
      </c>
      <c r="M337" s="157">
        <v>0</v>
      </c>
      <c r="O337" s="157"/>
      <c r="P337" s="19"/>
    </row>
    <row r="338" spans="1:16" x14ac:dyDescent="0.25">
      <c r="A338" s="17" t="s">
        <v>872</v>
      </c>
      <c r="B338" s="15" t="s">
        <v>873</v>
      </c>
      <c r="C338" s="15">
        <v>1</v>
      </c>
      <c r="D338" s="15">
        <v>0</v>
      </c>
      <c r="E338" s="157">
        <v>514174</v>
      </c>
      <c r="F338" s="157">
        <v>0</v>
      </c>
      <c r="G338" s="19">
        <v>0.72699999999999998</v>
      </c>
      <c r="H338" s="157">
        <v>0</v>
      </c>
      <c r="I338" s="19">
        <v>0.68600000000000005</v>
      </c>
      <c r="J338" s="157">
        <v>0</v>
      </c>
      <c r="K338" s="157">
        <v>0</v>
      </c>
      <c r="L338" s="157">
        <v>0</v>
      </c>
      <c r="M338" s="157">
        <v>0</v>
      </c>
      <c r="O338" s="157"/>
      <c r="P338" s="19"/>
    </row>
    <row r="339" spans="1:16" x14ac:dyDescent="0.25">
      <c r="A339" s="17" t="s">
        <v>874</v>
      </c>
      <c r="B339" s="15" t="s">
        <v>875</v>
      </c>
      <c r="C339" s="15">
        <v>1</v>
      </c>
      <c r="D339" s="15">
        <v>0</v>
      </c>
      <c r="E339" s="157">
        <v>1732170</v>
      </c>
      <c r="F339" s="157">
        <v>0</v>
      </c>
      <c r="G339" s="19">
        <v>0.89500000000000002</v>
      </c>
      <c r="H339" s="157">
        <v>5000</v>
      </c>
      <c r="I339" s="19">
        <v>0.77700000000000002</v>
      </c>
      <c r="J339" s="157">
        <v>0</v>
      </c>
      <c r="K339" s="157">
        <v>0</v>
      </c>
      <c r="L339" s="157">
        <v>0</v>
      </c>
      <c r="M339" s="157">
        <v>0</v>
      </c>
      <c r="O339" s="157"/>
      <c r="P339" s="19"/>
    </row>
    <row r="340" spans="1:16" x14ac:dyDescent="0.25">
      <c r="A340" s="17" t="s">
        <v>876</v>
      </c>
      <c r="B340" s="15" t="s">
        <v>877</v>
      </c>
      <c r="C340" s="15">
        <v>1</v>
      </c>
      <c r="D340" s="15">
        <v>0</v>
      </c>
      <c r="E340" s="157">
        <v>771435</v>
      </c>
      <c r="F340" s="157">
        <v>0</v>
      </c>
      <c r="G340" s="19">
        <v>0.81100000000000005</v>
      </c>
      <c r="H340" s="157">
        <v>0</v>
      </c>
      <c r="I340" s="19">
        <v>0.73499999999999999</v>
      </c>
      <c r="J340" s="157">
        <v>0</v>
      </c>
      <c r="K340" s="157">
        <v>0</v>
      </c>
      <c r="L340" s="157">
        <v>0</v>
      </c>
      <c r="M340" s="157">
        <v>0</v>
      </c>
      <c r="O340" s="157"/>
      <c r="P340" s="19"/>
    </row>
    <row r="341" spans="1:16" x14ac:dyDescent="0.25">
      <c r="A341" s="17" t="s">
        <v>878</v>
      </c>
      <c r="B341" s="15" t="s">
        <v>879</v>
      </c>
      <c r="C341" s="15">
        <v>1</v>
      </c>
      <c r="D341" s="15">
        <v>0</v>
      </c>
      <c r="E341" s="157">
        <v>6071477</v>
      </c>
      <c r="F341" s="157">
        <v>0</v>
      </c>
      <c r="G341" s="19">
        <v>0.9</v>
      </c>
      <c r="H341" s="157">
        <v>0</v>
      </c>
      <c r="I341" s="19">
        <v>0.86499999999999999</v>
      </c>
      <c r="J341" s="157">
        <v>0</v>
      </c>
      <c r="K341" s="157">
        <v>0</v>
      </c>
      <c r="L341" s="157">
        <v>0</v>
      </c>
      <c r="M341" s="157">
        <v>0</v>
      </c>
      <c r="O341" s="157"/>
      <c r="P341" s="19"/>
    </row>
    <row r="342" spans="1:16" x14ac:dyDescent="0.25">
      <c r="A342" s="17" t="s">
        <v>880</v>
      </c>
      <c r="B342" s="15" t="s">
        <v>881</v>
      </c>
      <c r="C342" s="15">
        <v>1</v>
      </c>
      <c r="D342" s="15">
        <v>0</v>
      </c>
      <c r="E342" s="157">
        <v>1841089</v>
      </c>
      <c r="F342" s="157">
        <v>19667</v>
      </c>
      <c r="G342" s="19">
        <v>0.9</v>
      </c>
      <c r="H342" s="157">
        <v>0</v>
      </c>
      <c r="I342" s="19">
        <v>0.79600000000000004</v>
      </c>
      <c r="J342" s="157">
        <v>0</v>
      </c>
      <c r="K342" s="157">
        <v>0</v>
      </c>
      <c r="L342" s="157">
        <v>0</v>
      </c>
      <c r="M342" s="157">
        <v>0</v>
      </c>
      <c r="O342" s="157"/>
      <c r="P342" s="19"/>
    </row>
    <row r="343" spans="1:16" x14ac:dyDescent="0.25">
      <c r="A343" s="17" t="s">
        <v>882</v>
      </c>
      <c r="B343" s="15" t="s">
        <v>883</v>
      </c>
      <c r="C343" s="15">
        <v>1</v>
      </c>
      <c r="D343" s="15">
        <v>0</v>
      </c>
      <c r="E343" s="157">
        <v>1989548</v>
      </c>
      <c r="F343" s="157">
        <v>0</v>
      </c>
      <c r="G343" s="19">
        <v>0.9</v>
      </c>
      <c r="H343" s="157">
        <v>0</v>
      </c>
      <c r="I343" s="19">
        <v>0.77800000000000002</v>
      </c>
      <c r="J343" s="157">
        <v>30730</v>
      </c>
      <c r="K343" s="157">
        <v>0</v>
      </c>
      <c r="L343" s="157">
        <v>0</v>
      </c>
      <c r="M343" s="157">
        <v>0</v>
      </c>
      <c r="O343" s="157"/>
      <c r="P343" s="19"/>
    </row>
    <row r="344" spans="1:16" x14ac:dyDescent="0.25">
      <c r="A344" s="17" t="s">
        <v>884</v>
      </c>
      <c r="B344" s="15" t="s">
        <v>885</v>
      </c>
      <c r="C344" s="15">
        <v>1</v>
      </c>
      <c r="D344" s="15">
        <v>0</v>
      </c>
      <c r="E344" s="157">
        <v>1706880</v>
      </c>
      <c r="F344" s="157">
        <v>0</v>
      </c>
      <c r="G344" s="19">
        <v>0.80500000000000005</v>
      </c>
      <c r="H344" s="157">
        <v>0</v>
      </c>
      <c r="I344" s="19">
        <v>0.73499999999999999</v>
      </c>
      <c r="J344" s="157">
        <v>20040</v>
      </c>
      <c r="K344" s="157">
        <v>0</v>
      </c>
      <c r="L344" s="157">
        <v>0</v>
      </c>
      <c r="M344" s="157">
        <v>36750</v>
      </c>
      <c r="O344" s="157"/>
      <c r="P344" s="19"/>
    </row>
    <row r="345" spans="1:16" x14ac:dyDescent="0.25">
      <c r="A345" s="17" t="s">
        <v>886</v>
      </c>
      <c r="B345" s="15" t="s">
        <v>887</v>
      </c>
      <c r="C345" s="15">
        <v>1</v>
      </c>
      <c r="D345" s="15">
        <v>0</v>
      </c>
      <c r="E345" s="157">
        <v>15891261</v>
      </c>
      <c r="F345" s="157">
        <v>0</v>
      </c>
      <c r="G345" s="19">
        <v>0.9</v>
      </c>
      <c r="H345" s="157">
        <v>0</v>
      </c>
      <c r="I345" s="19">
        <v>0.93899999999999995</v>
      </c>
      <c r="J345" s="157">
        <v>0</v>
      </c>
      <c r="K345" s="157">
        <v>0</v>
      </c>
      <c r="L345" s="157">
        <v>0</v>
      </c>
      <c r="M345" s="157">
        <v>114896</v>
      </c>
      <c r="O345" s="157"/>
      <c r="P345" s="19"/>
    </row>
    <row r="346" spans="1:16" x14ac:dyDescent="0.25">
      <c r="A346" s="17" t="s">
        <v>888</v>
      </c>
      <c r="B346" s="15" t="s">
        <v>889</v>
      </c>
      <c r="C346" s="15">
        <v>1</v>
      </c>
      <c r="D346" s="15">
        <v>0</v>
      </c>
      <c r="E346" s="157">
        <v>1349472</v>
      </c>
      <c r="F346" s="157">
        <v>0</v>
      </c>
      <c r="G346" s="19">
        <v>0.80700000000000005</v>
      </c>
      <c r="H346" s="157">
        <v>0</v>
      </c>
      <c r="I346" s="19">
        <v>0.75</v>
      </c>
      <c r="J346" s="157">
        <v>0</v>
      </c>
      <c r="K346" s="157">
        <v>0</v>
      </c>
      <c r="L346" s="157">
        <v>0</v>
      </c>
      <c r="M346" s="157">
        <v>0</v>
      </c>
      <c r="O346" s="157"/>
      <c r="P346" s="19"/>
    </row>
    <row r="347" spans="1:16" x14ac:dyDescent="0.25">
      <c r="A347" s="17" t="s">
        <v>890</v>
      </c>
      <c r="B347" s="15" t="s">
        <v>891</v>
      </c>
      <c r="C347" s="15">
        <v>1</v>
      </c>
      <c r="D347" s="15">
        <v>0</v>
      </c>
      <c r="E347" s="157">
        <v>649069</v>
      </c>
      <c r="F347" s="157">
        <v>0</v>
      </c>
      <c r="G347" s="19">
        <v>0.74399999999999999</v>
      </c>
      <c r="H347" s="157">
        <v>4000</v>
      </c>
      <c r="I347" s="19">
        <v>0.70499999999999996</v>
      </c>
      <c r="J347" s="157">
        <v>8070</v>
      </c>
      <c r="K347" s="157">
        <v>0</v>
      </c>
      <c r="L347" s="157">
        <v>0</v>
      </c>
      <c r="M347" s="157">
        <v>26448</v>
      </c>
      <c r="O347" s="157"/>
      <c r="P347" s="19"/>
    </row>
    <row r="348" spans="1:16" x14ac:dyDescent="0.25">
      <c r="A348" s="17" t="s">
        <v>892</v>
      </c>
      <c r="B348" s="15" t="s">
        <v>893</v>
      </c>
      <c r="C348" s="15">
        <v>1</v>
      </c>
      <c r="D348" s="15">
        <v>0</v>
      </c>
      <c r="E348" s="157">
        <v>6700642</v>
      </c>
      <c r="F348" s="157">
        <v>0</v>
      </c>
      <c r="G348" s="19">
        <v>0.78</v>
      </c>
      <c r="H348" s="157">
        <v>0</v>
      </c>
      <c r="I348" s="19">
        <v>0.74399999999999999</v>
      </c>
      <c r="J348" s="157">
        <v>29540</v>
      </c>
      <c r="K348" s="157">
        <v>0</v>
      </c>
      <c r="L348" s="157">
        <v>0</v>
      </c>
      <c r="M348" s="157">
        <v>0</v>
      </c>
      <c r="O348" s="157"/>
      <c r="P348" s="19"/>
    </row>
    <row r="349" spans="1:16" x14ac:dyDescent="0.25">
      <c r="A349" s="17" t="s">
        <v>894</v>
      </c>
      <c r="B349" s="15" t="s">
        <v>895</v>
      </c>
      <c r="C349" s="15">
        <v>1</v>
      </c>
      <c r="D349" s="15">
        <v>0</v>
      </c>
      <c r="E349" s="157">
        <v>3203129</v>
      </c>
      <c r="F349" s="157">
        <v>0</v>
      </c>
      <c r="G349" s="19">
        <v>0.78900000000000003</v>
      </c>
      <c r="H349" s="157">
        <v>28000</v>
      </c>
      <c r="I349" s="19">
        <v>0.755</v>
      </c>
      <c r="J349" s="157">
        <v>29925</v>
      </c>
      <c r="K349" s="157">
        <v>0</v>
      </c>
      <c r="L349" s="157">
        <v>0</v>
      </c>
      <c r="M349" s="157">
        <v>0</v>
      </c>
      <c r="O349" s="157"/>
      <c r="P349" s="19"/>
    </row>
    <row r="350" spans="1:16" x14ac:dyDescent="0.25">
      <c r="A350" s="17" t="s">
        <v>896</v>
      </c>
      <c r="B350" s="15" t="s">
        <v>897</v>
      </c>
      <c r="C350" s="15">
        <v>1</v>
      </c>
      <c r="D350" s="15">
        <v>0</v>
      </c>
      <c r="E350" s="157">
        <v>3165128</v>
      </c>
      <c r="F350" s="157">
        <v>0</v>
      </c>
      <c r="G350" s="19">
        <v>0.78100000000000003</v>
      </c>
      <c r="H350" s="157">
        <v>12000</v>
      </c>
      <c r="I350" s="19">
        <v>0.747</v>
      </c>
      <c r="J350" s="157">
        <v>29645</v>
      </c>
      <c r="K350" s="157">
        <v>0</v>
      </c>
      <c r="L350" s="157">
        <v>0</v>
      </c>
      <c r="M350" s="157">
        <v>220365</v>
      </c>
      <c r="O350" s="157"/>
      <c r="P350" s="19"/>
    </row>
    <row r="351" spans="1:16" x14ac:dyDescent="0.25">
      <c r="A351" s="17" t="s">
        <v>898</v>
      </c>
      <c r="B351" s="15" t="s">
        <v>899</v>
      </c>
      <c r="C351" s="15">
        <v>1</v>
      </c>
      <c r="D351" s="15">
        <v>0</v>
      </c>
      <c r="E351" s="157">
        <v>4483251</v>
      </c>
      <c r="F351" s="157">
        <v>0</v>
      </c>
      <c r="G351" s="19">
        <v>0.747</v>
      </c>
      <c r="H351" s="157">
        <v>144</v>
      </c>
      <c r="I351" s="19">
        <v>0.67600000000000005</v>
      </c>
      <c r="J351" s="157">
        <v>23280</v>
      </c>
      <c r="K351" s="157">
        <v>0</v>
      </c>
      <c r="L351" s="157">
        <v>0</v>
      </c>
      <c r="M351" s="157">
        <v>41912</v>
      </c>
      <c r="O351" s="157"/>
      <c r="P351" s="19"/>
    </row>
    <row r="352" spans="1:16" x14ac:dyDescent="0.25">
      <c r="A352" s="17" t="s">
        <v>900</v>
      </c>
      <c r="B352" s="15" t="s">
        <v>901</v>
      </c>
      <c r="C352" s="15">
        <v>1</v>
      </c>
      <c r="D352" s="15">
        <v>0</v>
      </c>
      <c r="E352" s="157">
        <v>4153323</v>
      </c>
      <c r="F352" s="157">
        <v>0</v>
      </c>
      <c r="G352" s="19">
        <v>0.7</v>
      </c>
      <c r="H352" s="157">
        <v>0</v>
      </c>
      <c r="I352" s="19">
        <v>0.65600000000000003</v>
      </c>
      <c r="J352" s="157">
        <v>26460</v>
      </c>
      <c r="K352" s="157">
        <v>0</v>
      </c>
      <c r="L352" s="157">
        <v>0</v>
      </c>
      <c r="M352" s="157">
        <v>0</v>
      </c>
      <c r="O352" s="157"/>
      <c r="P352" s="19"/>
    </row>
    <row r="353" spans="1:16" x14ac:dyDescent="0.25">
      <c r="A353" s="17" t="s">
        <v>902</v>
      </c>
      <c r="B353" s="15" t="s">
        <v>903</v>
      </c>
      <c r="C353" s="15">
        <v>1</v>
      </c>
      <c r="D353" s="15">
        <v>0</v>
      </c>
      <c r="E353" s="157">
        <v>2502423</v>
      </c>
      <c r="F353" s="157">
        <v>0</v>
      </c>
      <c r="G353" s="19">
        <v>0.83399999999999996</v>
      </c>
      <c r="H353" s="157">
        <v>10366</v>
      </c>
      <c r="I353" s="19">
        <v>0.748</v>
      </c>
      <c r="J353" s="157">
        <v>29680</v>
      </c>
      <c r="K353" s="157">
        <v>0</v>
      </c>
      <c r="L353" s="157">
        <v>0</v>
      </c>
      <c r="M353" s="157">
        <v>0</v>
      </c>
      <c r="O353" s="157"/>
      <c r="P353" s="19"/>
    </row>
    <row r="354" spans="1:16" x14ac:dyDescent="0.25">
      <c r="A354" s="17" t="s">
        <v>904</v>
      </c>
      <c r="B354" s="15" t="s">
        <v>905</v>
      </c>
      <c r="C354" s="15">
        <v>1</v>
      </c>
      <c r="D354" s="15">
        <v>0</v>
      </c>
      <c r="E354" s="157">
        <v>857263</v>
      </c>
      <c r="F354" s="157">
        <v>0</v>
      </c>
      <c r="G354" s="19">
        <v>0.79300000000000004</v>
      </c>
      <c r="H354" s="157">
        <v>5000</v>
      </c>
      <c r="I354" s="19">
        <v>0.71199999999999997</v>
      </c>
      <c r="J354" s="157">
        <v>28420</v>
      </c>
      <c r="K354" s="157">
        <v>0</v>
      </c>
      <c r="L354" s="157">
        <v>0</v>
      </c>
      <c r="M354" s="157">
        <v>0</v>
      </c>
      <c r="O354" s="157"/>
      <c r="P354" s="19"/>
    </row>
    <row r="355" spans="1:16" x14ac:dyDescent="0.25">
      <c r="A355" s="17" t="s">
        <v>906</v>
      </c>
      <c r="B355" s="15" t="s">
        <v>907</v>
      </c>
      <c r="C355" s="15">
        <v>1</v>
      </c>
      <c r="D355" s="15">
        <v>0</v>
      </c>
      <c r="E355" s="157">
        <v>4711999</v>
      </c>
      <c r="F355" s="157">
        <v>0</v>
      </c>
      <c r="G355" s="19">
        <v>0.79400000000000004</v>
      </c>
      <c r="H355" s="157">
        <v>7700</v>
      </c>
      <c r="I355" s="19">
        <v>0.76100000000000001</v>
      </c>
      <c r="J355" s="157">
        <v>2719</v>
      </c>
      <c r="K355" s="157">
        <v>58880</v>
      </c>
      <c r="L355" s="157">
        <v>0</v>
      </c>
      <c r="M355" s="157">
        <v>7610</v>
      </c>
      <c r="O355" s="157"/>
      <c r="P355" s="19"/>
    </row>
    <row r="356" spans="1:16" x14ac:dyDescent="0.25">
      <c r="A356" s="17" t="s">
        <v>908</v>
      </c>
      <c r="B356" s="15" t="s">
        <v>909</v>
      </c>
      <c r="C356" s="15">
        <v>1</v>
      </c>
      <c r="D356" s="15">
        <v>0</v>
      </c>
      <c r="E356" s="157">
        <v>4269258</v>
      </c>
      <c r="F356" s="157">
        <v>0</v>
      </c>
      <c r="G356" s="19">
        <v>0.9</v>
      </c>
      <c r="H356" s="157">
        <v>0</v>
      </c>
      <c r="I356" s="19">
        <v>0.76500000000000001</v>
      </c>
      <c r="J356" s="157">
        <v>0</v>
      </c>
      <c r="K356" s="157">
        <v>0</v>
      </c>
      <c r="L356" s="157">
        <v>0</v>
      </c>
      <c r="M356" s="157">
        <v>0</v>
      </c>
      <c r="O356" s="157"/>
      <c r="P356" s="19"/>
    </row>
    <row r="357" spans="1:16" x14ac:dyDescent="0.25">
      <c r="A357" s="17" t="s">
        <v>910</v>
      </c>
      <c r="B357" s="15" t="s">
        <v>911</v>
      </c>
      <c r="C357" s="15">
        <v>1</v>
      </c>
      <c r="D357" s="15">
        <v>0</v>
      </c>
      <c r="E357" s="157">
        <v>1884040</v>
      </c>
      <c r="F357" s="157">
        <v>0</v>
      </c>
      <c r="G357" s="19">
        <v>0.81399999999999995</v>
      </c>
      <c r="H357" s="157">
        <v>1200</v>
      </c>
      <c r="I357" s="19">
        <v>0.76900000000000002</v>
      </c>
      <c r="J357" s="157">
        <v>30415</v>
      </c>
      <c r="K357" s="157">
        <v>0</v>
      </c>
      <c r="L357" s="157">
        <v>0</v>
      </c>
      <c r="M357" s="157">
        <v>0</v>
      </c>
      <c r="O357" s="157"/>
      <c r="P357" s="19"/>
    </row>
    <row r="358" spans="1:16" x14ac:dyDescent="0.25">
      <c r="A358" s="17" t="s">
        <v>912</v>
      </c>
      <c r="B358" s="15" t="s">
        <v>913</v>
      </c>
      <c r="C358" s="15">
        <v>1</v>
      </c>
      <c r="D358" s="15">
        <v>0</v>
      </c>
      <c r="E358" s="157">
        <v>5528389</v>
      </c>
      <c r="F358" s="157">
        <v>0</v>
      </c>
      <c r="G358" s="19">
        <v>0.78900000000000003</v>
      </c>
      <c r="H358" s="157">
        <v>0</v>
      </c>
      <c r="I358" s="19">
        <v>0.755</v>
      </c>
      <c r="J358" s="157">
        <v>42714</v>
      </c>
      <c r="K358" s="157">
        <v>0</v>
      </c>
      <c r="L358" s="157">
        <v>0</v>
      </c>
      <c r="M358" s="157">
        <v>0</v>
      </c>
      <c r="O358" s="157"/>
      <c r="P358" s="19"/>
    </row>
    <row r="359" spans="1:16" x14ac:dyDescent="0.25">
      <c r="A359" s="17" t="s">
        <v>914</v>
      </c>
      <c r="B359" s="15" t="s">
        <v>915</v>
      </c>
      <c r="C359" s="15">
        <v>1</v>
      </c>
      <c r="D359" s="15">
        <v>0</v>
      </c>
      <c r="E359" s="157">
        <v>4483446</v>
      </c>
      <c r="F359" s="157">
        <v>0</v>
      </c>
      <c r="G359" s="19">
        <v>0.746</v>
      </c>
      <c r="H359" s="157">
        <v>20000</v>
      </c>
      <c r="I359" s="19">
        <v>0.70699999999999996</v>
      </c>
      <c r="J359" s="157">
        <v>28245</v>
      </c>
      <c r="K359" s="157">
        <v>0</v>
      </c>
      <c r="L359" s="157">
        <v>0</v>
      </c>
      <c r="M359" s="157">
        <v>0</v>
      </c>
      <c r="O359" s="157"/>
      <c r="P359" s="19"/>
    </row>
    <row r="360" spans="1:16" x14ac:dyDescent="0.25">
      <c r="A360" s="17" t="s">
        <v>916</v>
      </c>
      <c r="B360" s="15" t="s">
        <v>917</v>
      </c>
      <c r="C360" s="15">
        <v>1</v>
      </c>
      <c r="D360" s="15">
        <v>0</v>
      </c>
      <c r="E360" s="157">
        <v>2185114</v>
      </c>
      <c r="F360" s="157">
        <v>0</v>
      </c>
      <c r="G360" s="19">
        <v>0.71699999999999997</v>
      </c>
      <c r="H360" s="157">
        <v>0</v>
      </c>
      <c r="I360" s="19">
        <v>0.67500000000000004</v>
      </c>
      <c r="J360" s="157">
        <v>27125</v>
      </c>
      <c r="K360" s="157">
        <v>0</v>
      </c>
      <c r="L360" s="157">
        <v>0</v>
      </c>
      <c r="M360" s="157">
        <v>67500</v>
      </c>
      <c r="O360" s="157"/>
      <c r="P360" s="19"/>
    </row>
    <row r="361" spans="1:16" x14ac:dyDescent="0.25">
      <c r="A361" s="17" t="s">
        <v>918</v>
      </c>
      <c r="B361" s="15" t="s">
        <v>919</v>
      </c>
      <c r="C361" s="15">
        <v>1</v>
      </c>
      <c r="D361" s="15">
        <v>0</v>
      </c>
      <c r="E361" s="157">
        <v>2691981</v>
      </c>
      <c r="F361" s="157">
        <v>0</v>
      </c>
      <c r="G361" s="19">
        <v>0.76600000000000001</v>
      </c>
      <c r="H361" s="157">
        <v>162</v>
      </c>
      <c r="I361" s="19">
        <v>0.73</v>
      </c>
      <c r="J361" s="157">
        <v>29050</v>
      </c>
      <c r="K361" s="157">
        <v>0</v>
      </c>
      <c r="L361" s="157">
        <v>0</v>
      </c>
      <c r="M361" s="157">
        <v>0</v>
      </c>
      <c r="O361" s="157"/>
      <c r="P361" s="19"/>
    </row>
    <row r="362" spans="1:16" x14ac:dyDescent="0.25">
      <c r="A362" s="17" t="s">
        <v>920</v>
      </c>
      <c r="B362" s="15" t="s">
        <v>921</v>
      </c>
      <c r="C362" s="15">
        <v>1</v>
      </c>
      <c r="D362" s="15">
        <v>0</v>
      </c>
      <c r="E362" s="157">
        <v>8182387</v>
      </c>
      <c r="F362" s="157">
        <v>0</v>
      </c>
      <c r="G362" s="19">
        <v>0.78</v>
      </c>
      <c r="H362" s="157">
        <v>30000</v>
      </c>
      <c r="I362" s="19">
        <v>0.745</v>
      </c>
      <c r="J362" s="157">
        <v>29575</v>
      </c>
      <c r="K362" s="157">
        <v>0</v>
      </c>
      <c r="L362" s="157">
        <v>0</v>
      </c>
      <c r="M362" s="157">
        <v>119200</v>
      </c>
      <c r="O362" s="157"/>
      <c r="P362" s="19"/>
    </row>
    <row r="363" spans="1:16" x14ac:dyDescent="0.25">
      <c r="A363" s="17" t="s">
        <v>922</v>
      </c>
      <c r="B363" s="15" t="s">
        <v>923</v>
      </c>
      <c r="C363" s="15">
        <v>1</v>
      </c>
      <c r="D363" s="15">
        <v>0</v>
      </c>
      <c r="E363" s="157">
        <v>989768</v>
      </c>
      <c r="F363" s="157">
        <v>0</v>
      </c>
      <c r="G363" s="19">
        <v>0.9</v>
      </c>
      <c r="H363" s="157">
        <v>0</v>
      </c>
      <c r="I363" s="19">
        <v>0.84399999999999997</v>
      </c>
      <c r="J363" s="157">
        <v>31885</v>
      </c>
      <c r="K363" s="157">
        <v>0</v>
      </c>
      <c r="L363" s="157">
        <v>0</v>
      </c>
      <c r="M363" s="157">
        <v>16711</v>
      </c>
      <c r="O363" s="157"/>
      <c r="P363" s="19"/>
    </row>
    <row r="364" spans="1:16" x14ac:dyDescent="0.25">
      <c r="A364" s="17" t="s">
        <v>924</v>
      </c>
      <c r="B364" s="15" t="s">
        <v>925</v>
      </c>
      <c r="C364" s="15">
        <v>1</v>
      </c>
      <c r="D364" s="15">
        <v>0</v>
      </c>
      <c r="E364" s="157">
        <v>3642903</v>
      </c>
      <c r="F364" s="157">
        <v>0</v>
      </c>
      <c r="G364" s="19">
        <v>0.19800000000000001</v>
      </c>
      <c r="H364" s="157">
        <v>0</v>
      </c>
      <c r="I364" s="19">
        <v>0.52900000000000003</v>
      </c>
      <c r="J364" s="157">
        <v>6370</v>
      </c>
      <c r="K364" s="157">
        <v>0</v>
      </c>
      <c r="L364" s="157">
        <v>0</v>
      </c>
      <c r="M364" s="157">
        <v>0</v>
      </c>
      <c r="O364" s="157"/>
      <c r="P364" s="19"/>
    </row>
    <row r="365" spans="1:16" x14ac:dyDescent="0.25">
      <c r="A365" s="17" t="s">
        <v>926</v>
      </c>
      <c r="B365" s="15" t="s">
        <v>927</v>
      </c>
      <c r="C365" s="15">
        <v>1</v>
      </c>
      <c r="D365" s="15">
        <v>1</v>
      </c>
      <c r="E365" s="157">
        <v>34774600</v>
      </c>
      <c r="F365" s="157">
        <v>0</v>
      </c>
      <c r="G365" s="19">
        <v>0.9</v>
      </c>
      <c r="H365" s="157">
        <v>250000</v>
      </c>
      <c r="I365" s="19">
        <v>0.91</v>
      </c>
      <c r="J365" s="157">
        <v>33845</v>
      </c>
      <c r="K365" s="157">
        <v>0</v>
      </c>
      <c r="L365" s="157">
        <v>0</v>
      </c>
      <c r="M365" s="157">
        <v>0</v>
      </c>
      <c r="O365" s="157"/>
      <c r="P365" s="19"/>
    </row>
    <row r="366" spans="1:16" x14ac:dyDescent="0.25">
      <c r="A366" s="17" t="s">
        <v>928</v>
      </c>
      <c r="B366" s="15" t="s">
        <v>929</v>
      </c>
      <c r="C366" s="15">
        <v>1</v>
      </c>
      <c r="D366" s="15">
        <v>0</v>
      </c>
      <c r="E366" s="157">
        <v>1602019</v>
      </c>
      <c r="F366" s="157">
        <v>0</v>
      </c>
      <c r="G366" s="19">
        <v>0.73799999999999999</v>
      </c>
      <c r="H366" s="157">
        <v>80</v>
      </c>
      <c r="I366" s="19">
        <v>0.65900000000000003</v>
      </c>
      <c r="J366" s="157">
        <v>0</v>
      </c>
      <c r="K366" s="157">
        <v>0</v>
      </c>
      <c r="L366" s="157">
        <v>0</v>
      </c>
      <c r="M366" s="157">
        <v>0</v>
      </c>
      <c r="O366" s="157"/>
      <c r="P366" s="19"/>
    </row>
    <row r="367" spans="1:16" x14ac:dyDescent="0.25">
      <c r="A367" s="17" t="s">
        <v>930</v>
      </c>
      <c r="B367" s="15" t="s">
        <v>931</v>
      </c>
      <c r="C367" s="15">
        <v>1</v>
      </c>
      <c r="D367" s="15">
        <v>0</v>
      </c>
      <c r="E367" s="157">
        <v>5710578</v>
      </c>
      <c r="F367" s="157">
        <v>0</v>
      </c>
      <c r="G367" s="19">
        <v>0.66100000000000003</v>
      </c>
      <c r="H367" s="157">
        <v>20000</v>
      </c>
      <c r="I367" s="19">
        <v>0.63200000000000001</v>
      </c>
      <c r="J367" s="157">
        <v>0</v>
      </c>
      <c r="K367" s="157">
        <v>0</v>
      </c>
      <c r="L367" s="157">
        <v>0</v>
      </c>
      <c r="M367" s="157">
        <v>0</v>
      </c>
      <c r="O367" s="157"/>
      <c r="P367" s="19"/>
    </row>
    <row r="368" spans="1:16" x14ac:dyDescent="0.25">
      <c r="A368" s="17" t="s">
        <v>932</v>
      </c>
      <c r="B368" s="15" t="s">
        <v>933</v>
      </c>
      <c r="C368" s="15">
        <v>1</v>
      </c>
      <c r="D368" s="15">
        <v>0</v>
      </c>
      <c r="E368" s="157">
        <v>1708449</v>
      </c>
      <c r="F368" s="157">
        <v>0</v>
      </c>
      <c r="G368" s="19">
        <v>0.74199999999999999</v>
      </c>
      <c r="H368" s="157">
        <v>6000</v>
      </c>
      <c r="I368" s="19">
        <v>0.66800000000000004</v>
      </c>
      <c r="J368" s="157">
        <v>19968</v>
      </c>
      <c r="K368" s="157">
        <v>0</v>
      </c>
      <c r="L368" s="157">
        <v>0</v>
      </c>
      <c r="M368" s="157">
        <v>0</v>
      </c>
      <c r="O368" s="157"/>
      <c r="P368" s="19"/>
    </row>
    <row r="369" spans="1:16" x14ac:dyDescent="0.25">
      <c r="A369" s="17" t="s">
        <v>934</v>
      </c>
      <c r="B369" s="15" t="s">
        <v>935</v>
      </c>
      <c r="C369" s="15">
        <v>1</v>
      </c>
      <c r="D369" s="15">
        <v>0</v>
      </c>
      <c r="E369" s="157">
        <v>4280388</v>
      </c>
      <c r="F369" s="157">
        <v>55958</v>
      </c>
      <c r="G369" s="19">
        <v>0.9</v>
      </c>
      <c r="H369" s="157">
        <v>0</v>
      </c>
      <c r="I369" s="19">
        <v>0.78900000000000003</v>
      </c>
      <c r="J369" s="157">
        <v>29820</v>
      </c>
      <c r="K369" s="157">
        <v>0</v>
      </c>
      <c r="L369" s="157">
        <v>0</v>
      </c>
      <c r="M369" s="157">
        <v>0</v>
      </c>
      <c r="O369" s="157"/>
      <c r="P369" s="19"/>
    </row>
    <row r="370" spans="1:16" x14ac:dyDescent="0.25">
      <c r="A370" s="17" t="s">
        <v>936</v>
      </c>
      <c r="B370" s="15" t="s">
        <v>937</v>
      </c>
      <c r="C370" s="15">
        <v>1</v>
      </c>
      <c r="D370" s="15">
        <v>0</v>
      </c>
      <c r="E370" s="157">
        <v>2445537</v>
      </c>
      <c r="F370" s="157">
        <v>0</v>
      </c>
      <c r="G370" s="19">
        <v>0.61499999999999999</v>
      </c>
      <c r="H370" s="157">
        <v>0</v>
      </c>
      <c r="I370" s="19">
        <v>0.61799999999999999</v>
      </c>
      <c r="J370" s="157">
        <v>20195</v>
      </c>
      <c r="K370" s="157">
        <v>0</v>
      </c>
      <c r="L370" s="157">
        <v>0</v>
      </c>
      <c r="M370" s="157">
        <v>0</v>
      </c>
      <c r="O370" s="157"/>
      <c r="P370" s="19"/>
    </row>
    <row r="371" spans="1:16" x14ac:dyDescent="0.25">
      <c r="A371" s="17" t="s">
        <v>938</v>
      </c>
      <c r="B371" s="15" t="s">
        <v>939</v>
      </c>
      <c r="C371" s="15">
        <v>1</v>
      </c>
      <c r="D371" s="15">
        <v>0</v>
      </c>
      <c r="E371" s="157">
        <v>2110895</v>
      </c>
      <c r="F371" s="157">
        <v>0</v>
      </c>
      <c r="G371" s="19">
        <v>0.9</v>
      </c>
      <c r="H371" s="157">
        <v>0</v>
      </c>
      <c r="I371" s="19">
        <v>0.78900000000000003</v>
      </c>
      <c r="J371" s="157">
        <v>31115</v>
      </c>
      <c r="K371" s="157">
        <v>0</v>
      </c>
      <c r="L371" s="157">
        <v>0</v>
      </c>
      <c r="M371" s="157">
        <v>0</v>
      </c>
      <c r="O371" s="157"/>
      <c r="P371" s="19"/>
    </row>
    <row r="372" spans="1:16" x14ac:dyDescent="0.25">
      <c r="A372" s="17" t="s">
        <v>940</v>
      </c>
      <c r="B372" s="15" t="s">
        <v>941</v>
      </c>
      <c r="C372" s="15">
        <v>1</v>
      </c>
      <c r="D372" s="15">
        <v>0</v>
      </c>
      <c r="E372" s="157">
        <v>1480664</v>
      </c>
      <c r="F372" s="157">
        <v>0</v>
      </c>
      <c r="G372" s="19">
        <v>0.51300000000000001</v>
      </c>
      <c r="H372" s="157">
        <v>5000</v>
      </c>
      <c r="I372" s="19">
        <v>0.53700000000000003</v>
      </c>
      <c r="J372" s="157">
        <v>4408</v>
      </c>
      <c r="K372" s="157">
        <v>0</v>
      </c>
      <c r="L372" s="157">
        <v>0</v>
      </c>
      <c r="M372" s="157">
        <v>0</v>
      </c>
      <c r="O372" s="157"/>
      <c r="P372" s="19"/>
    </row>
    <row r="373" spans="1:16" x14ac:dyDescent="0.25">
      <c r="A373" s="17" t="s">
        <v>942</v>
      </c>
      <c r="B373" s="15" t="s">
        <v>943</v>
      </c>
      <c r="C373" s="15">
        <v>1</v>
      </c>
      <c r="D373" s="15">
        <v>0</v>
      </c>
      <c r="E373" s="157">
        <v>3495411</v>
      </c>
      <c r="F373" s="157">
        <v>34620</v>
      </c>
      <c r="G373" s="19">
        <v>0.9</v>
      </c>
      <c r="H373" s="157">
        <v>0</v>
      </c>
      <c r="I373" s="19">
        <v>0.77600000000000002</v>
      </c>
      <c r="J373" s="157">
        <v>0</v>
      </c>
      <c r="K373" s="157">
        <v>0</v>
      </c>
      <c r="L373" s="157">
        <v>0</v>
      </c>
      <c r="M373" s="157">
        <v>0</v>
      </c>
      <c r="O373" s="157"/>
      <c r="P373" s="19"/>
    </row>
    <row r="374" spans="1:16" x14ac:dyDescent="0.25">
      <c r="A374" s="17" t="s">
        <v>944</v>
      </c>
      <c r="B374" s="15" t="s">
        <v>945</v>
      </c>
      <c r="C374" s="15">
        <v>1</v>
      </c>
      <c r="D374" s="15">
        <v>0</v>
      </c>
      <c r="E374" s="157">
        <v>385004</v>
      </c>
      <c r="F374" s="157">
        <v>0</v>
      </c>
      <c r="G374" s="19">
        <v>0.505</v>
      </c>
      <c r="H374" s="157">
        <v>5000</v>
      </c>
      <c r="I374" s="19">
        <v>0.54300000000000004</v>
      </c>
      <c r="J374" s="157">
        <v>6344</v>
      </c>
      <c r="K374" s="157">
        <v>0</v>
      </c>
      <c r="L374" s="157">
        <v>0</v>
      </c>
      <c r="M374" s="157">
        <v>3530</v>
      </c>
      <c r="O374" s="157"/>
      <c r="P374" s="19"/>
    </row>
    <row r="375" spans="1:16" x14ac:dyDescent="0.25">
      <c r="A375" s="17" t="s">
        <v>946</v>
      </c>
      <c r="B375" s="15" t="s">
        <v>947</v>
      </c>
      <c r="C375" s="15">
        <v>1</v>
      </c>
      <c r="D375" s="15">
        <v>0</v>
      </c>
      <c r="E375" s="157">
        <v>4536616</v>
      </c>
      <c r="F375" s="157">
        <v>0</v>
      </c>
      <c r="G375" s="19">
        <v>0.69599999999999995</v>
      </c>
      <c r="H375" s="157">
        <v>0</v>
      </c>
      <c r="I375" s="19">
        <v>0.65200000000000002</v>
      </c>
      <c r="J375" s="157">
        <v>0</v>
      </c>
      <c r="K375" s="157">
        <v>0</v>
      </c>
      <c r="L375" s="157">
        <v>0</v>
      </c>
      <c r="M375" s="157">
        <v>0</v>
      </c>
      <c r="O375" s="157"/>
      <c r="P375" s="19"/>
    </row>
    <row r="376" spans="1:16" x14ac:dyDescent="0.25">
      <c r="A376" s="17" t="s">
        <v>948</v>
      </c>
      <c r="B376" s="15" t="s">
        <v>949</v>
      </c>
      <c r="C376" s="15">
        <v>1</v>
      </c>
      <c r="D376" s="15">
        <v>0</v>
      </c>
      <c r="E376" s="157">
        <v>3772666</v>
      </c>
      <c r="F376" s="157">
        <v>0</v>
      </c>
      <c r="G376" s="19">
        <v>0.71699999999999997</v>
      </c>
      <c r="H376" s="157">
        <v>0</v>
      </c>
      <c r="I376" s="19">
        <v>0.65400000000000003</v>
      </c>
      <c r="J376" s="157">
        <v>26390</v>
      </c>
      <c r="K376" s="157">
        <v>0</v>
      </c>
      <c r="L376" s="157">
        <v>0</v>
      </c>
      <c r="M376" s="157">
        <v>0</v>
      </c>
      <c r="O376" s="157"/>
      <c r="P376" s="19"/>
    </row>
    <row r="377" spans="1:16" x14ac:dyDescent="0.25">
      <c r="A377" s="17" t="s">
        <v>950</v>
      </c>
      <c r="B377" s="15" t="s">
        <v>951</v>
      </c>
      <c r="C377" s="15">
        <v>1</v>
      </c>
      <c r="D377" s="15">
        <v>0</v>
      </c>
      <c r="E377" s="157">
        <v>1333644</v>
      </c>
      <c r="F377" s="157">
        <v>0</v>
      </c>
      <c r="G377" s="19">
        <v>0.621</v>
      </c>
      <c r="H377" s="157">
        <v>0</v>
      </c>
      <c r="I377" s="19">
        <v>0.55600000000000005</v>
      </c>
      <c r="J377" s="157">
        <v>0</v>
      </c>
      <c r="K377" s="157">
        <v>67576</v>
      </c>
      <c r="L377" s="157">
        <v>33788</v>
      </c>
      <c r="M377" s="157">
        <v>0</v>
      </c>
      <c r="O377" s="157"/>
      <c r="P377" s="19"/>
    </row>
    <row r="378" spans="1:16" x14ac:dyDescent="0.25">
      <c r="A378" s="17" t="s">
        <v>952</v>
      </c>
      <c r="B378" s="15" t="s">
        <v>953</v>
      </c>
      <c r="C378" s="15">
        <v>1</v>
      </c>
      <c r="D378" s="15">
        <v>0</v>
      </c>
      <c r="E378" s="157">
        <v>2292343</v>
      </c>
      <c r="F378" s="157">
        <v>0</v>
      </c>
      <c r="G378" s="19">
        <v>0.69099999999999995</v>
      </c>
      <c r="H378" s="157">
        <v>8100</v>
      </c>
      <c r="I378" s="19">
        <v>0.64600000000000002</v>
      </c>
      <c r="J378" s="157">
        <v>19396</v>
      </c>
      <c r="K378" s="157">
        <v>0</v>
      </c>
      <c r="L378" s="157">
        <v>0</v>
      </c>
      <c r="M378" s="157">
        <v>0</v>
      </c>
      <c r="O378" s="157"/>
      <c r="P378" s="19"/>
    </row>
    <row r="379" spans="1:16" x14ac:dyDescent="0.25">
      <c r="A379" s="17" t="s">
        <v>954</v>
      </c>
      <c r="B379" s="15" t="s">
        <v>955</v>
      </c>
      <c r="C379" s="15">
        <v>1</v>
      </c>
      <c r="D379" s="15">
        <v>0</v>
      </c>
      <c r="E379" s="157">
        <v>1990753</v>
      </c>
      <c r="F379" s="157">
        <v>0</v>
      </c>
      <c r="G379" s="19">
        <v>0.746</v>
      </c>
      <c r="H379" s="157">
        <v>1000</v>
      </c>
      <c r="I379" s="19">
        <v>0.68700000000000006</v>
      </c>
      <c r="J379" s="157">
        <v>27545</v>
      </c>
      <c r="K379" s="157">
        <v>0</v>
      </c>
      <c r="L379" s="157">
        <v>0</v>
      </c>
      <c r="M379" s="157">
        <v>0</v>
      </c>
      <c r="O379" s="157"/>
      <c r="P379" s="19"/>
    </row>
    <row r="380" spans="1:16" x14ac:dyDescent="0.25">
      <c r="A380" s="17" t="s">
        <v>956</v>
      </c>
      <c r="B380" s="15" t="s">
        <v>957</v>
      </c>
      <c r="C380" s="15">
        <v>1</v>
      </c>
      <c r="D380" s="15">
        <v>0</v>
      </c>
      <c r="E380" s="157">
        <v>1857482</v>
      </c>
      <c r="F380" s="157">
        <v>0</v>
      </c>
      <c r="G380" s="19">
        <v>0.61899999999999999</v>
      </c>
      <c r="H380" s="157">
        <v>1305</v>
      </c>
      <c r="I380" s="19">
        <v>0.56699999999999995</v>
      </c>
      <c r="J380" s="157">
        <v>0</v>
      </c>
      <c r="K380" s="157">
        <v>0</v>
      </c>
      <c r="L380" s="157">
        <v>0</v>
      </c>
      <c r="M380" s="157">
        <v>0</v>
      </c>
      <c r="O380" s="157"/>
      <c r="P380" s="19"/>
    </row>
    <row r="381" spans="1:16" x14ac:dyDescent="0.25">
      <c r="A381" s="17" t="s">
        <v>958</v>
      </c>
      <c r="B381" s="15" t="s">
        <v>959</v>
      </c>
      <c r="C381" s="15">
        <v>1</v>
      </c>
      <c r="D381" s="15">
        <v>0</v>
      </c>
      <c r="E381" s="157">
        <v>1133259</v>
      </c>
      <c r="F381" s="157">
        <v>0</v>
      </c>
      <c r="G381" s="19">
        <v>0.86099999999999999</v>
      </c>
      <c r="H381" s="157">
        <v>0</v>
      </c>
      <c r="I381" s="19">
        <v>0.71099999999999997</v>
      </c>
      <c r="J381" s="157">
        <v>0</v>
      </c>
      <c r="K381" s="157">
        <v>0</v>
      </c>
      <c r="L381" s="157">
        <v>0</v>
      </c>
      <c r="M381" s="157">
        <v>0</v>
      </c>
      <c r="O381" s="157"/>
      <c r="P381" s="19"/>
    </row>
    <row r="382" spans="1:16" x14ac:dyDescent="0.25">
      <c r="A382" s="17" t="s">
        <v>960</v>
      </c>
      <c r="B382" s="15" t="s">
        <v>961</v>
      </c>
      <c r="C382" s="15">
        <v>1</v>
      </c>
      <c r="D382" s="15">
        <v>0</v>
      </c>
      <c r="E382" s="157">
        <v>10274820</v>
      </c>
      <c r="F382" s="157">
        <v>0</v>
      </c>
      <c r="G382" s="19">
        <v>0.9</v>
      </c>
      <c r="H382" s="157">
        <v>0</v>
      </c>
      <c r="I382" s="19">
        <v>0.79500000000000004</v>
      </c>
      <c r="J382" s="157">
        <v>0</v>
      </c>
      <c r="K382" s="157">
        <v>0</v>
      </c>
      <c r="L382" s="157">
        <v>0</v>
      </c>
      <c r="M382" s="157">
        <v>0</v>
      </c>
      <c r="O382" s="157"/>
      <c r="P382" s="19"/>
    </row>
    <row r="383" spans="1:16" x14ac:dyDescent="0.25">
      <c r="A383" s="17" t="s">
        <v>962</v>
      </c>
      <c r="B383" s="15" t="s">
        <v>963</v>
      </c>
      <c r="C383" s="15">
        <v>1</v>
      </c>
      <c r="D383" s="15">
        <v>0</v>
      </c>
      <c r="E383" s="157">
        <v>1853289</v>
      </c>
      <c r="F383" s="157">
        <v>367874</v>
      </c>
      <c r="G383" s="19">
        <v>0.76100000000000001</v>
      </c>
      <c r="H383" s="157">
        <v>0</v>
      </c>
      <c r="I383" s="19">
        <v>0.67100000000000004</v>
      </c>
      <c r="J383" s="157">
        <v>0</v>
      </c>
      <c r="K383" s="157">
        <v>0</v>
      </c>
      <c r="L383" s="157">
        <v>0</v>
      </c>
      <c r="M383" s="157">
        <v>0</v>
      </c>
      <c r="O383" s="157"/>
      <c r="P383" s="19"/>
    </row>
    <row r="384" spans="1:16" x14ac:dyDescent="0.25">
      <c r="A384" s="17" t="s">
        <v>964</v>
      </c>
      <c r="B384" s="15" t="s">
        <v>965</v>
      </c>
      <c r="C384" s="15">
        <v>1</v>
      </c>
      <c r="D384" s="15">
        <v>0</v>
      </c>
      <c r="E384" s="157">
        <v>3001351</v>
      </c>
      <c r="F384" s="157">
        <v>482273</v>
      </c>
      <c r="G384" s="19">
        <v>0.71099999999999997</v>
      </c>
      <c r="H384" s="157">
        <v>2000</v>
      </c>
      <c r="I384" s="19">
        <v>0.60799999999999998</v>
      </c>
      <c r="J384" s="157">
        <v>0</v>
      </c>
      <c r="K384" s="157">
        <v>0</v>
      </c>
      <c r="L384" s="157">
        <v>0</v>
      </c>
      <c r="M384" s="157">
        <v>0</v>
      </c>
      <c r="O384" s="157"/>
      <c r="P384" s="19"/>
    </row>
    <row r="385" spans="1:16" x14ac:dyDescent="0.25">
      <c r="A385" s="17" t="s">
        <v>966</v>
      </c>
      <c r="B385" s="15" t="s">
        <v>967</v>
      </c>
      <c r="C385" s="15">
        <v>1</v>
      </c>
      <c r="D385" s="15">
        <v>1</v>
      </c>
      <c r="E385" s="157">
        <v>0</v>
      </c>
      <c r="F385" s="157">
        <v>0</v>
      </c>
      <c r="G385" s="19">
        <v>0.9</v>
      </c>
      <c r="H385" s="157">
        <v>0</v>
      </c>
      <c r="I385" s="19">
        <v>0</v>
      </c>
      <c r="J385" s="157">
        <v>0</v>
      </c>
      <c r="K385" s="157">
        <v>0</v>
      </c>
      <c r="L385" s="157">
        <v>0</v>
      </c>
      <c r="M385" s="157">
        <v>0</v>
      </c>
      <c r="O385" s="157"/>
      <c r="P385" s="19"/>
    </row>
    <row r="386" spans="1:16" x14ac:dyDescent="0.25">
      <c r="A386" s="17" t="s">
        <v>968</v>
      </c>
      <c r="B386" s="15" t="s">
        <v>969</v>
      </c>
      <c r="C386" s="15">
        <v>1</v>
      </c>
      <c r="D386" s="15">
        <v>0</v>
      </c>
      <c r="E386" s="157">
        <v>2435066</v>
      </c>
      <c r="F386" s="157">
        <v>0</v>
      </c>
      <c r="G386" s="19">
        <v>0.69</v>
      </c>
      <c r="H386" s="157">
        <v>254</v>
      </c>
      <c r="I386" s="19">
        <v>0.627</v>
      </c>
      <c r="J386" s="157">
        <v>0</v>
      </c>
      <c r="K386" s="157">
        <v>0</v>
      </c>
      <c r="L386" s="157">
        <v>0</v>
      </c>
      <c r="M386" s="157">
        <v>0</v>
      </c>
      <c r="O386" s="157"/>
      <c r="P386" s="19"/>
    </row>
    <row r="387" spans="1:16" x14ac:dyDescent="0.25">
      <c r="A387" s="17" t="s">
        <v>970</v>
      </c>
      <c r="B387" s="15" t="s">
        <v>971</v>
      </c>
      <c r="C387" s="15">
        <v>0</v>
      </c>
      <c r="D387" s="15">
        <v>0</v>
      </c>
      <c r="E387" s="157" t="s">
        <v>1916</v>
      </c>
      <c r="F387" s="157" t="s">
        <v>1916</v>
      </c>
      <c r="G387" s="157" t="s">
        <v>1916</v>
      </c>
      <c r="H387" s="157" t="s">
        <v>1916</v>
      </c>
      <c r="I387" s="157" t="s">
        <v>1916</v>
      </c>
      <c r="J387" s="157" t="s">
        <v>1916</v>
      </c>
      <c r="K387" s="157" t="s">
        <v>1916</v>
      </c>
      <c r="L387" s="157" t="s">
        <v>1916</v>
      </c>
      <c r="M387" s="157" t="s">
        <v>1916</v>
      </c>
      <c r="O387" s="157"/>
      <c r="P387" s="19"/>
    </row>
    <row r="388" spans="1:16" x14ac:dyDescent="0.25">
      <c r="A388" s="17" t="s">
        <v>972</v>
      </c>
      <c r="B388" s="15" t="s">
        <v>973</v>
      </c>
      <c r="C388" s="15">
        <v>1</v>
      </c>
      <c r="D388" s="15">
        <v>0</v>
      </c>
      <c r="E388" s="157">
        <v>2670781</v>
      </c>
      <c r="F388" s="157">
        <v>0</v>
      </c>
      <c r="G388" s="19">
        <v>0.9</v>
      </c>
      <c r="H388" s="157">
        <v>0</v>
      </c>
      <c r="I388" s="19">
        <v>0.77700000000000002</v>
      </c>
      <c r="J388" s="157">
        <v>1680</v>
      </c>
      <c r="K388" s="157">
        <v>0</v>
      </c>
      <c r="L388" s="157">
        <v>0</v>
      </c>
      <c r="M388" s="157">
        <v>36519</v>
      </c>
      <c r="O388" s="157"/>
      <c r="P388" s="19"/>
    </row>
    <row r="389" spans="1:16" x14ac:dyDescent="0.25">
      <c r="A389" s="17" t="s">
        <v>974</v>
      </c>
      <c r="B389" s="15" t="s">
        <v>975</v>
      </c>
      <c r="C389" s="15">
        <v>1</v>
      </c>
      <c r="D389" s="15">
        <v>0</v>
      </c>
      <c r="E389" s="157">
        <v>12119</v>
      </c>
      <c r="F389" s="157">
        <v>0</v>
      </c>
      <c r="G389" s="19">
        <v>6.5000000000000002E-2</v>
      </c>
      <c r="H389" s="157">
        <v>0</v>
      </c>
      <c r="I389" s="19">
        <v>0</v>
      </c>
      <c r="J389" s="157">
        <v>0</v>
      </c>
      <c r="K389" s="157">
        <v>0</v>
      </c>
      <c r="L389" s="157">
        <v>0</v>
      </c>
      <c r="M389" s="157">
        <v>0</v>
      </c>
      <c r="O389" s="157"/>
      <c r="P389" s="19"/>
    </row>
    <row r="390" spans="1:16" x14ac:dyDescent="0.25">
      <c r="A390" s="17" t="s">
        <v>976</v>
      </c>
      <c r="B390" s="15" t="s">
        <v>977</v>
      </c>
      <c r="C390" s="15">
        <v>1</v>
      </c>
      <c r="D390" s="15">
        <v>0</v>
      </c>
      <c r="E390" s="157">
        <v>2511923</v>
      </c>
      <c r="F390" s="157">
        <v>0</v>
      </c>
      <c r="G390" s="19">
        <v>0.61199999999999999</v>
      </c>
      <c r="H390" s="157">
        <v>0</v>
      </c>
      <c r="I390" s="19">
        <v>0.55800000000000005</v>
      </c>
      <c r="J390" s="157">
        <v>0</v>
      </c>
      <c r="K390" s="157">
        <v>0</v>
      </c>
      <c r="L390" s="157">
        <v>0</v>
      </c>
      <c r="M390" s="157">
        <v>0</v>
      </c>
      <c r="O390" s="157"/>
      <c r="P390" s="19"/>
    </row>
    <row r="391" spans="1:16" x14ac:dyDescent="0.25">
      <c r="A391" s="17" t="s">
        <v>978</v>
      </c>
      <c r="B391" s="15" t="s">
        <v>979</v>
      </c>
      <c r="C391" s="15">
        <v>1</v>
      </c>
      <c r="D391" s="15">
        <v>0</v>
      </c>
      <c r="E391" s="157">
        <v>541793</v>
      </c>
      <c r="F391" s="157">
        <v>0</v>
      </c>
      <c r="G391" s="19">
        <v>0.51500000000000001</v>
      </c>
      <c r="H391" s="157">
        <v>2175</v>
      </c>
      <c r="I391" s="19">
        <v>0.44800000000000001</v>
      </c>
      <c r="J391" s="157">
        <v>2239</v>
      </c>
      <c r="K391" s="157">
        <v>43028</v>
      </c>
      <c r="L391" s="157">
        <v>16277</v>
      </c>
      <c r="M391" s="157">
        <v>0</v>
      </c>
      <c r="O391" s="157"/>
      <c r="P391" s="19"/>
    </row>
    <row r="392" spans="1:16" x14ac:dyDescent="0.25">
      <c r="A392" s="17" t="s">
        <v>980</v>
      </c>
      <c r="B392" s="15" t="s">
        <v>981</v>
      </c>
      <c r="C392" s="15">
        <v>1</v>
      </c>
      <c r="D392" s="15">
        <v>0</v>
      </c>
      <c r="E392" s="157">
        <v>975324</v>
      </c>
      <c r="F392" s="157">
        <v>0</v>
      </c>
      <c r="G392" s="19">
        <v>0.6</v>
      </c>
      <c r="H392" s="157">
        <v>0</v>
      </c>
      <c r="I392" s="19">
        <v>0.54600000000000004</v>
      </c>
      <c r="J392" s="157">
        <v>22610</v>
      </c>
      <c r="K392" s="157">
        <v>0</v>
      </c>
      <c r="L392" s="157">
        <v>0</v>
      </c>
      <c r="M392" s="157">
        <v>0</v>
      </c>
      <c r="O392" s="157"/>
      <c r="P392" s="19"/>
    </row>
    <row r="393" spans="1:16" x14ac:dyDescent="0.25">
      <c r="A393" s="17" t="s">
        <v>982</v>
      </c>
      <c r="B393" s="15" t="s">
        <v>983</v>
      </c>
      <c r="C393" s="15">
        <v>1</v>
      </c>
      <c r="D393" s="15">
        <v>0</v>
      </c>
      <c r="E393" s="157">
        <v>1161847</v>
      </c>
      <c r="F393" s="157">
        <v>0</v>
      </c>
      <c r="G393" s="19">
        <v>0.9</v>
      </c>
      <c r="H393" s="157">
        <v>0</v>
      </c>
      <c r="I393" s="19">
        <v>0.85899999999999999</v>
      </c>
      <c r="J393" s="157">
        <v>32165</v>
      </c>
      <c r="K393" s="157">
        <v>0</v>
      </c>
      <c r="L393" s="157">
        <v>0</v>
      </c>
      <c r="M393" s="157">
        <v>0</v>
      </c>
      <c r="O393" s="157"/>
      <c r="P393" s="19"/>
    </row>
    <row r="394" spans="1:16" x14ac:dyDescent="0.25">
      <c r="A394" s="17" t="s">
        <v>984</v>
      </c>
      <c r="B394" s="15" t="s">
        <v>985</v>
      </c>
      <c r="C394" s="15">
        <v>1</v>
      </c>
      <c r="D394" s="15">
        <v>0</v>
      </c>
      <c r="E394" s="157">
        <v>2481380</v>
      </c>
      <c r="F394" s="157">
        <v>0</v>
      </c>
      <c r="G394" s="19">
        <v>0.89</v>
      </c>
      <c r="H394" s="157">
        <v>0</v>
      </c>
      <c r="I394" s="19">
        <v>0.748</v>
      </c>
      <c r="J394" s="157">
        <v>0</v>
      </c>
      <c r="K394" s="157">
        <v>0</v>
      </c>
      <c r="L394" s="157">
        <v>0</v>
      </c>
      <c r="M394" s="157">
        <v>0</v>
      </c>
      <c r="O394" s="157"/>
      <c r="P394" s="19"/>
    </row>
    <row r="395" spans="1:16" x14ac:dyDescent="0.25">
      <c r="A395" s="17" t="s">
        <v>986</v>
      </c>
      <c r="B395" s="15" t="s">
        <v>987</v>
      </c>
      <c r="C395" s="15">
        <v>1</v>
      </c>
      <c r="D395" s="15">
        <v>0</v>
      </c>
      <c r="E395" s="157">
        <v>2529225</v>
      </c>
      <c r="F395" s="157">
        <v>0</v>
      </c>
      <c r="G395" s="19">
        <v>0.9</v>
      </c>
      <c r="H395" s="157">
        <v>0</v>
      </c>
      <c r="I395" s="19">
        <v>0.81</v>
      </c>
      <c r="J395" s="157">
        <v>31850</v>
      </c>
      <c r="K395" s="157">
        <v>0</v>
      </c>
      <c r="L395" s="157">
        <v>0</v>
      </c>
      <c r="M395" s="157">
        <v>26285</v>
      </c>
      <c r="O395" s="157"/>
      <c r="P395" s="19"/>
    </row>
    <row r="396" spans="1:16" x14ac:dyDescent="0.25">
      <c r="A396" s="17" t="s">
        <v>988</v>
      </c>
      <c r="B396" s="15" t="s">
        <v>989</v>
      </c>
      <c r="C396" s="15">
        <v>1</v>
      </c>
      <c r="D396" s="15">
        <v>0</v>
      </c>
      <c r="E396" s="157">
        <v>2626701</v>
      </c>
      <c r="F396" s="157">
        <v>0</v>
      </c>
      <c r="G396" s="19">
        <v>0.9</v>
      </c>
      <c r="H396" s="157">
        <v>3000</v>
      </c>
      <c r="I396" s="19">
        <v>0.86699999999999999</v>
      </c>
      <c r="J396" s="157">
        <v>0</v>
      </c>
      <c r="K396" s="157">
        <v>0</v>
      </c>
      <c r="L396" s="157">
        <v>0</v>
      </c>
      <c r="M396" s="157">
        <v>0</v>
      </c>
      <c r="O396" s="157"/>
      <c r="P396" s="19"/>
    </row>
    <row r="397" spans="1:16" x14ac:dyDescent="0.25">
      <c r="A397" s="17" t="s">
        <v>990</v>
      </c>
      <c r="B397" s="15" t="s">
        <v>991</v>
      </c>
      <c r="C397" s="15">
        <v>1</v>
      </c>
      <c r="D397" s="15">
        <v>0</v>
      </c>
      <c r="E397" s="157">
        <v>738081</v>
      </c>
      <c r="F397" s="157">
        <v>0</v>
      </c>
      <c r="G397" s="19">
        <v>0.9</v>
      </c>
      <c r="H397" s="157">
        <v>0</v>
      </c>
      <c r="I397" s="19">
        <v>0.748</v>
      </c>
      <c r="J397" s="157">
        <v>0</v>
      </c>
      <c r="K397" s="157">
        <v>0</v>
      </c>
      <c r="L397" s="157">
        <v>0</v>
      </c>
      <c r="M397" s="157">
        <v>0</v>
      </c>
      <c r="O397" s="157"/>
      <c r="P397" s="19"/>
    </row>
    <row r="398" spans="1:16" x14ac:dyDescent="0.25">
      <c r="A398" s="17" t="s">
        <v>992</v>
      </c>
      <c r="B398" s="15" t="s">
        <v>993</v>
      </c>
      <c r="C398" s="15">
        <v>1</v>
      </c>
      <c r="D398" s="15">
        <v>0</v>
      </c>
      <c r="E398" s="157">
        <v>2821247</v>
      </c>
      <c r="F398" s="157">
        <v>0</v>
      </c>
      <c r="G398" s="19">
        <v>0.9</v>
      </c>
      <c r="H398" s="157">
        <v>20000</v>
      </c>
      <c r="I398" s="19">
        <v>0.79500000000000004</v>
      </c>
      <c r="J398" s="157">
        <v>25710</v>
      </c>
      <c r="K398" s="157">
        <v>0</v>
      </c>
      <c r="L398" s="157">
        <v>0</v>
      </c>
      <c r="M398" s="157">
        <v>0</v>
      </c>
      <c r="O398" s="157"/>
      <c r="P398" s="19"/>
    </row>
    <row r="399" spans="1:16" x14ac:dyDescent="0.25">
      <c r="A399" s="17" t="s">
        <v>994</v>
      </c>
      <c r="B399" s="15" t="s">
        <v>995</v>
      </c>
      <c r="C399" s="15">
        <v>1</v>
      </c>
      <c r="D399" s="15">
        <v>0</v>
      </c>
      <c r="E399" s="157">
        <v>2483198</v>
      </c>
      <c r="F399" s="157">
        <v>0</v>
      </c>
      <c r="G399" s="19">
        <v>0.9</v>
      </c>
      <c r="H399" s="157">
        <v>0</v>
      </c>
      <c r="I399" s="19">
        <v>0.89200000000000002</v>
      </c>
      <c r="J399" s="157">
        <v>0</v>
      </c>
      <c r="K399" s="157">
        <v>0</v>
      </c>
      <c r="L399" s="157">
        <v>0</v>
      </c>
      <c r="M399" s="157">
        <v>0</v>
      </c>
      <c r="O399" s="157"/>
      <c r="P399" s="19"/>
    </row>
    <row r="400" spans="1:16" x14ac:dyDescent="0.25">
      <c r="A400" s="17" t="s">
        <v>996</v>
      </c>
      <c r="B400" s="15" t="s">
        <v>997</v>
      </c>
      <c r="C400" s="15">
        <v>1</v>
      </c>
      <c r="D400" s="15">
        <v>0</v>
      </c>
      <c r="E400" s="157">
        <v>4679982</v>
      </c>
      <c r="F400" s="157">
        <v>0</v>
      </c>
      <c r="G400" s="19">
        <v>0.9</v>
      </c>
      <c r="H400" s="157">
        <v>0</v>
      </c>
      <c r="I400" s="19">
        <v>0.90800000000000003</v>
      </c>
      <c r="J400" s="157">
        <v>33775</v>
      </c>
      <c r="K400" s="157">
        <v>0</v>
      </c>
      <c r="L400" s="157">
        <v>0</v>
      </c>
      <c r="M400" s="157">
        <v>136200</v>
      </c>
      <c r="O400" s="157"/>
      <c r="P400" s="19"/>
    </row>
    <row r="401" spans="1:16" x14ac:dyDescent="0.25">
      <c r="A401" s="17" t="s">
        <v>998</v>
      </c>
      <c r="B401" s="15" t="s">
        <v>999</v>
      </c>
      <c r="C401" s="15">
        <v>1</v>
      </c>
      <c r="D401" s="15">
        <v>0</v>
      </c>
      <c r="E401" s="157">
        <v>3767259</v>
      </c>
      <c r="F401" s="157">
        <v>0</v>
      </c>
      <c r="G401" s="19">
        <v>0.83699999999999997</v>
      </c>
      <c r="H401" s="157">
        <v>0</v>
      </c>
      <c r="I401" s="19">
        <v>0.76400000000000001</v>
      </c>
      <c r="J401" s="157">
        <v>0</v>
      </c>
      <c r="K401" s="157">
        <v>0</v>
      </c>
      <c r="L401" s="157">
        <v>0</v>
      </c>
      <c r="M401" s="157">
        <v>0</v>
      </c>
      <c r="O401" s="157"/>
      <c r="P401" s="19"/>
    </row>
    <row r="402" spans="1:16" x14ac:dyDescent="0.25">
      <c r="A402" s="17" t="s">
        <v>1000</v>
      </c>
      <c r="B402" s="15" t="s">
        <v>1001</v>
      </c>
      <c r="C402" s="15">
        <v>1</v>
      </c>
      <c r="D402" s="15">
        <v>0</v>
      </c>
      <c r="E402" s="157">
        <v>3143165</v>
      </c>
      <c r="F402" s="157">
        <v>0</v>
      </c>
      <c r="G402" s="19">
        <v>0.89400000000000002</v>
      </c>
      <c r="H402" s="157">
        <v>6000</v>
      </c>
      <c r="I402" s="19">
        <v>0.77700000000000002</v>
      </c>
      <c r="J402" s="157">
        <v>3216</v>
      </c>
      <c r="K402" s="157">
        <v>0</v>
      </c>
      <c r="L402" s="157">
        <v>0</v>
      </c>
      <c r="M402" s="157">
        <v>0</v>
      </c>
      <c r="O402" s="157"/>
      <c r="P402" s="19"/>
    </row>
    <row r="403" spans="1:16" x14ac:dyDescent="0.25">
      <c r="A403" s="17" t="s">
        <v>1002</v>
      </c>
      <c r="B403" s="15" t="s">
        <v>1003</v>
      </c>
      <c r="C403" s="15">
        <v>1</v>
      </c>
      <c r="D403" s="15">
        <v>0</v>
      </c>
      <c r="E403" s="157">
        <v>4019451</v>
      </c>
      <c r="F403" s="157">
        <v>0</v>
      </c>
      <c r="G403" s="19">
        <v>0.9</v>
      </c>
      <c r="H403" s="157">
        <v>100000</v>
      </c>
      <c r="I403" s="19">
        <v>0.78900000000000003</v>
      </c>
      <c r="J403" s="157">
        <v>31115</v>
      </c>
      <c r="K403" s="157">
        <v>0</v>
      </c>
      <c r="L403" s="157">
        <v>0</v>
      </c>
      <c r="M403" s="157">
        <v>0</v>
      </c>
      <c r="O403" s="157"/>
      <c r="P403" s="19"/>
    </row>
    <row r="404" spans="1:16" x14ac:dyDescent="0.25">
      <c r="A404" s="17" t="s">
        <v>1004</v>
      </c>
      <c r="B404" s="15" t="s">
        <v>1005</v>
      </c>
      <c r="C404" s="15">
        <v>1</v>
      </c>
      <c r="D404" s="15">
        <v>0</v>
      </c>
      <c r="E404" s="157">
        <v>1701290</v>
      </c>
      <c r="F404" s="157">
        <v>0</v>
      </c>
      <c r="G404" s="19">
        <v>0.9</v>
      </c>
      <c r="H404" s="157">
        <v>5000</v>
      </c>
      <c r="I404" s="19">
        <v>0.82799999999999996</v>
      </c>
      <c r="J404" s="157">
        <v>54307</v>
      </c>
      <c r="K404" s="157">
        <v>0</v>
      </c>
      <c r="L404" s="157">
        <v>0</v>
      </c>
      <c r="M404" s="157">
        <v>0</v>
      </c>
      <c r="O404" s="157"/>
      <c r="P404" s="19"/>
    </row>
    <row r="405" spans="1:16" x14ac:dyDescent="0.25">
      <c r="A405" s="17" t="s">
        <v>1006</v>
      </c>
      <c r="B405" s="15" t="s">
        <v>1007</v>
      </c>
      <c r="C405" s="15">
        <v>1</v>
      </c>
      <c r="D405" s="15">
        <v>0</v>
      </c>
      <c r="E405" s="157">
        <v>1577195</v>
      </c>
      <c r="F405" s="157">
        <v>0</v>
      </c>
      <c r="G405" s="19">
        <v>0.9</v>
      </c>
      <c r="H405" s="157">
        <v>100</v>
      </c>
      <c r="I405" s="19">
        <v>0.73199999999999998</v>
      </c>
      <c r="J405" s="157">
        <v>27720</v>
      </c>
      <c r="K405" s="157">
        <v>0</v>
      </c>
      <c r="L405" s="157">
        <v>0</v>
      </c>
      <c r="M405" s="157">
        <v>0</v>
      </c>
      <c r="O405" s="157"/>
      <c r="P405" s="19"/>
    </row>
    <row r="406" spans="1:16" x14ac:dyDescent="0.25">
      <c r="A406" s="17" t="s">
        <v>1008</v>
      </c>
      <c r="B406" s="15" t="s">
        <v>1009</v>
      </c>
      <c r="C406" s="15">
        <v>1</v>
      </c>
      <c r="D406" s="15">
        <v>0</v>
      </c>
      <c r="E406" s="157">
        <v>5571160</v>
      </c>
      <c r="F406" s="157">
        <v>0</v>
      </c>
      <c r="G406" s="19">
        <v>0.83299999999999996</v>
      </c>
      <c r="H406" s="157">
        <v>20000</v>
      </c>
      <c r="I406" s="19">
        <v>0.78300000000000003</v>
      </c>
      <c r="J406" s="157">
        <v>30905</v>
      </c>
      <c r="K406" s="157">
        <v>0</v>
      </c>
      <c r="L406" s="157">
        <v>0</v>
      </c>
      <c r="M406" s="157">
        <v>0</v>
      </c>
      <c r="O406" s="157"/>
      <c r="P406" s="19"/>
    </row>
    <row r="407" spans="1:16" x14ac:dyDescent="0.25">
      <c r="A407" s="17" t="s">
        <v>1010</v>
      </c>
      <c r="B407" s="15" t="s">
        <v>1011</v>
      </c>
      <c r="C407" s="15">
        <v>1</v>
      </c>
      <c r="D407" s="15">
        <v>0</v>
      </c>
      <c r="E407" s="157">
        <v>393009</v>
      </c>
      <c r="F407" s="157">
        <v>6021</v>
      </c>
      <c r="G407" s="19">
        <v>0.9</v>
      </c>
      <c r="H407" s="157">
        <v>1000</v>
      </c>
      <c r="I407" s="19">
        <v>0.75600000000000001</v>
      </c>
      <c r="J407" s="157">
        <v>0</v>
      </c>
      <c r="K407" s="157">
        <v>0</v>
      </c>
      <c r="L407" s="157">
        <v>0</v>
      </c>
      <c r="M407" s="157">
        <v>11528</v>
      </c>
      <c r="O407" s="157"/>
      <c r="P407" s="19"/>
    </row>
    <row r="408" spans="1:16" x14ac:dyDescent="0.25">
      <c r="A408" s="17" t="s">
        <v>1012</v>
      </c>
      <c r="B408" s="15" t="s">
        <v>1013</v>
      </c>
      <c r="C408" s="15">
        <v>1</v>
      </c>
      <c r="D408" s="15">
        <v>0</v>
      </c>
      <c r="E408" s="157">
        <v>442888</v>
      </c>
      <c r="F408" s="157">
        <v>0</v>
      </c>
      <c r="G408" s="19">
        <v>0.85299999999999998</v>
      </c>
      <c r="H408" s="157">
        <v>2000</v>
      </c>
      <c r="I408" s="19">
        <v>0.754</v>
      </c>
      <c r="J408" s="157">
        <v>0</v>
      </c>
      <c r="K408" s="157">
        <v>0</v>
      </c>
      <c r="L408" s="157">
        <v>0</v>
      </c>
      <c r="M408" s="157">
        <v>18850</v>
      </c>
      <c r="O408" s="157"/>
      <c r="P408" s="19"/>
    </row>
    <row r="409" spans="1:16" x14ac:dyDescent="0.25">
      <c r="A409" s="17" t="s">
        <v>1014</v>
      </c>
      <c r="B409" s="15" t="s">
        <v>1015</v>
      </c>
      <c r="C409" s="15">
        <v>1</v>
      </c>
      <c r="D409" s="15">
        <v>0</v>
      </c>
      <c r="E409" s="157">
        <v>1416286</v>
      </c>
      <c r="F409" s="157">
        <v>0</v>
      </c>
      <c r="G409" s="19">
        <v>0.82299999999999995</v>
      </c>
      <c r="H409" s="157">
        <v>0</v>
      </c>
      <c r="I409" s="19">
        <v>0.75700000000000001</v>
      </c>
      <c r="J409" s="157">
        <v>10851</v>
      </c>
      <c r="K409" s="157">
        <v>0</v>
      </c>
      <c r="L409" s="157">
        <v>0</v>
      </c>
      <c r="M409" s="157">
        <v>10598</v>
      </c>
      <c r="O409" s="157"/>
      <c r="P409" s="19"/>
    </row>
    <row r="410" spans="1:16" x14ac:dyDescent="0.25">
      <c r="A410" s="17" t="s">
        <v>1016</v>
      </c>
      <c r="B410" s="15" t="s">
        <v>1017</v>
      </c>
      <c r="C410" s="15">
        <v>1</v>
      </c>
      <c r="D410" s="15">
        <v>0</v>
      </c>
      <c r="E410" s="157">
        <v>793108</v>
      </c>
      <c r="F410" s="157">
        <v>0</v>
      </c>
      <c r="G410" s="19">
        <v>0.83799999999999997</v>
      </c>
      <c r="H410" s="157">
        <v>0</v>
      </c>
      <c r="I410" s="19">
        <v>0.73899999999999999</v>
      </c>
      <c r="J410" s="157">
        <v>0</v>
      </c>
      <c r="K410" s="157">
        <v>0</v>
      </c>
      <c r="L410" s="157">
        <v>0</v>
      </c>
      <c r="M410" s="157">
        <v>0</v>
      </c>
      <c r="O410" s="157"/>
      <c r="P410" s="19"/>
    </row>
    <row r="411" spans="1:16" x14ac:dyDescent="0.25">
      <c r="A411" s="17" t="s">
        <v>1018</v>
      </c>
      <c r="B411" s="15" t="s">
        <v>1019</v>
      </c>
      <c r="C411" s="15">
        <v>1</v>
      </c>
      <c r="D411" s="15">
        <v>0</v>
      </c>
      <c r="E411" s="157">
        <v>474419</v>
      </c>
      <c r="F411" s="157">
        <v>0</v>
      </c>
      <c r="G411" s="19">
        <v>0.73099999999999998</v>
      </c>
      <c r="H411" s="157">
        <v>0</v>
      </c>
      <c r="I411" s="19">
        <v>0.69</v>
      </c>
      <c r="J411" s="157">
        <v>716</v>
      </c>
      <c r="K411" s="157">
        <v>0</v>
      </c>
      <c r="L411" s="157">
        <v>0</v>
      </c>
      <c r="M411" s="157">
        <v>0</v>
      </c>
      <c r="O411" s="157"/>
      <c r="P411" s="19"/>
    </row>
    <row r="412" spans="1:16" x14ac:dyDescent="0.25">
      <c r="A412" s="17" t="s">
        <v>1020</v>
      </c>
      <c r="B412" s="15" t="s">
        <v>1021</v>
      </c>
      <c r="C412" s="15">
        <v>1</v>
      </c>
      <c r="D412" s="15">
        <v>0</v>
      </c>
      <c r="E412" s="157">
        <v>416885</v>
      </c>
      <c r="F412" s="157">
        <v>0</v>
      </c>
      <c r="G412" s="19">
        <v>0.88900000000000001</v>
      </c>
      <c r="H412" s="157">
        <v>0</v>
      </c>
      <c r="I412" s="19">
        <v>0.746</v>
      </c>
      <c r="J412" s="157">
        <v>0</v>
      </c>
      <c r="K412" s="157">
        <v>0</v>
      </c>
      <c r="L412" s="157">
        <v>0</v>
      </c>
      <c r="M412" s="157">
        <v>0</v>
      </c>
      <c r="O412" s="157"/>
      <c r="P412" s="19"/>
    </row>
    <row r="413" spans="1:16" x14ac:dyDescent="0.25">
      <c r="A413" s="17" t="s">
        <v>1022</v>
      </c>
      <c r="B413" s="15" t="s">
        <v>1023</v>
      </c>
      <c r="C413" s="15">
        <v>1</v>
      </c>
      <c r="D413" s="15">
        <v>0</v>
      </c>
      <c r="E413" s="157">
        <v>1747910</v>
      </c>
      <c r="F413" s="157">
        <v>0</v>
      </c>
      <c r="G413" s="19">
        <v>0.745</v>
      </c>
      <c r="H413" s="157">
        <v>0</v>
      </c>
      <c r="I413" s="19">
        <v>0.68400000000000005</v>
      </c>
      <c r="J413" s="157">
        <v>0</v>
      </c>
      <c r="K413" s="157">
        <v>0</v>
      </c>
      <c r="L413" s="157">
        <v>0</v>
      </c>
      <c r="M413" s="157">
        <v>0</v>
      </c>
      <c r="O413" s="157"/>
      <c r="P413" s="19"/>
    </row>
    <row r="414" spans="1:16" x14ac:dyDescent="0.25">
      <c r="A414" s="17" t="s">
        <v>1024</v>
      </c>
      <c r="B414" s="15" t="s">
        <v>1025</v>
      </c>
      <c r="C414" s="15">
        <v>1</v>
      </c>
      <c r="D414" s="15">
        <v>0</v>
      </c>
      <c r="E414" s="157">
        <v>175700</v>
      </c>
      <c r="F414" s="157">
        <v>0</v>
      </c>
      <c r="G414" s="19">
        <v>0.9</v>
      </c>
      <c r="H414" s="157">
        <v>0</v>
      </c>
      <c r="I414" s="19">
        <v>0.79100000000000004</v>
      </c>
      <c r="J414" s="157">
        <v>0</v>
      </c>
      <c r="K414" s="157">
        <v>0</v>
      </c>
      <c r="L414" s="157">
        <v>0</v>
      </c>
      <c r="M414" s="157">
        <v>0</v>
      </c>
      <c r="O414" s="157"/>
      <c r="P414" s="19"/>
    </row>
    <row r="415" spans="1:16" x14ac:dyDescent="0.25">
      <c r="A415" s="17" t="s">
        <v>1026</v>
      </c>
      <c r="B415" s="15" t="s">
        <v>1027</v>
      </c>
      <c r="C415" s="15">
        <v>1</v>
      </c>
      <c r="D415" s="15">
        <v>0</v>
      </c>
      <c r="E415" s="157">
        <v>564675</v>
      </c>
      <c r="F415" s="157">
        <v>0</v>
      </c>
      <c r="G415" s="19">
        <v>0.47299999999999998</v>
      </c>
      <c r="H415" s="157">
        <v>0</v>
      </c>
      <c r="I415" s="19">
        <v>0.61799999999999999</v>
      </c>
      <c r="J415" s="157">
        <v>0</v>
      </c>
      <c r="K415" s="157">
        <v>0</v>
      </c>
      <c r="L415" s="157">
        <v>0</v>
      </c>
      <c r="M415" s="157">
        <v>0</v>
      </c>
      <c r="O415" s="157"/>
      <c r="P415" s="19"/>
    </row>
    <row r="416" spans="1:16" x14ac:dyDescent="0.25">
      <c r="A416" s="17" t="s">
        <v>1028</v>
      </c>
      <c r="B416" s="15" t="s">
        <v>1029</v>
      </c>
      <c r="C416" s="15">
        <v>1</v>
      </c>
      <c r="D416" s="15">
        <v>0</v>
      </c>
      <c r="E416" s="157">
        <v>426529</v>
      </c>
      <c r="F416" s="157">
        <v>0</v>
      </c>
      <c r="G416" s="19">
        <v>0.755</v>
      </c>
      <c r="H416" s="157">
        <v>0</v>
      </c>
      <c r="I416" s="19">
        <v>0.72099999999999997</v>
      </c>
      <c r="J416" s="157">
        <v>24535</v>
      </c>
      <c r="K416" s="157">
        <v>0</v>
      </c>
      <c r="L416" s="157">
        <v>0</v>
      </c>
      <c r="M416" s="157">
        <v>0</v>
      </c>
      <c r="O416" s="157"/>
      <c r="P416" s="19"/>
    </row>
    <row r="417" spans="1:16" x14ac:dyDescent="0.25">
      <c r="A417" s="17" t="s">
        <v>1030</v>
      </c>
      <c r="B417" s="15" t="s">
        <v>1031</v>
      </c>
      <c r="C417" s="15">
        <v>1</v>
      </c>
      <c r="D417" s="15">
        <v>0</v>
      </c>
      <c r="E417" s="157">
        <v>555317</v>
      </c>
      <c r="F417" s="157">
        <v>60197</v>
      </c>
      <c r="G417" s="19">
        <v>0.66</v>
      </c>
      <c r="H417" s="157">
        <v>0</v>
      </c>
      <c r="I417" s="19">
        <v>0.71499999999999997</v>
      </c>
      <c r="J417" s="157">
        <v>12220</v>
      </c>
      <c r="K417" s="157">
        <v>0</v>
      </c>
      <c r="L417" s="157">
        <v>0</v>
      </c>
      <c r="M417" s="157">
        <v>17393</v>
      </c>
      <c r="O417" s="157"/>
      <c r="P417" s="19"/>
    </row>
    <row r="418" spans="1:16" x14ac:dyDescent="0.25">
      <c r="A418" s="17" t="s">
        <v>1032</v>
      </c>
      <c r="B418" s="15" t="s">
        <v>1033</v>
      </c>
      <c r="C418" s="15">
        <v>1</v>
      </c>
      <c r="D418" s="15">
        <v>0</v>
      </c>
      <c r="E418" s="157">
        <v>2106780</v>
      </c>
      <c r="F418" s="157">
        <v>0</v>
      </c>
      <c r="G418" s="19">
        <v>0.9</v>
      </c>
      <c r="H418" s="157">
        <v>0</v>
      </c>
      <c r="I418" s="19">
        <v>0.75900000000000001</v>
      </c>
      <c r="J418" s="157">
        <v>0</v>
      </c>
      <c r="K418" s="157">
        <v>0</v>
      </c>
      <c r="L418" s="157">
        <v>0</v>
      </c>
      <c r="M418" s="157">
        <v>0</v>
      </c>
      <c r="O418" s="157"/>
      <c r="P418" s="19"/>
    </row>
    <row r="419" spans="1:16" x14ac:dyDescent="0.25">
      <c r="A419" s="17" t="s">
        <v>1034</v>
      </c>
      <c r="B419" s="15" t="s">
        <v>1035</v>
      </c>
      <c r="C419" s="15">
        <v>1</v>
      </c>
      <c r="D419" s="15">
        <v>0</v>
      </c>
      <c r="E419" s="157">
        <v>1503353</v>
      </c>
      <c r="F419" s="157">
        <v>0</v>
      </c>
      <c r="G419" s="19">
        <v>0.58099999999999996</v>
      </c>
      <c r="H419" s="157">
        <v>0</v>
      </c>
      <c r="I419" s="19">
        <v>0.52400000000000002</v>
      </c>
      <c r="J419" s="157">
        <v>0</v>
      </c>
      <c r="K419" s="157">
        <v>0</v>
      </c>
      <c r="L419" s="157">
        <v>0</v>
      </c>
      <c r="M419" s="157">
        <v>15720</v>
      </c>
      <c r="O419" s="157"/>
      <c r="P419" s="19"/>
    </row>
    <row r="420" spans="1:16" x14ac:dyDescent="0.25">
      <c r="A420" s="17" t="s">
        <v>1036</v>
      </c>
      <c r="B420" s="15" t="s">
        <v>1037</v>
      </c>
      <c r="C420" s="15">
        <v>1</v>
      </c>
      <c r="D420" s="15">
        <v>0</v>
      </c>
      <c r="E420" s="157">
        <v>2885097</v>
      </c>
      <c r="F420" s="157">
        <v>0</v>
      </c>
      <c r="G420" s="19">
        <v>0.58799999999999997</v>
      </c>
      <c r="H420" s="157">
        <v>0</v>
      </c>
      <c r="I420" s="19">
        <v>0.53200000000000003</v>
      </c>
      <c r="J420" s="157">
        <v>0</v>
      </c>
      <c r="K420" s="157">
        <v>0</v>
      </c>
      <c r="L420" s="157">
        <v>0</v>
      </c>
      <c r="M420" s="157">
        <v>0</v>
      </c>
      <c r="O420" s="157"/>
      <c r="P420" s="19"/>
    </row>
    <row r="421" spans="1:16" x14ac:dyDescent="0.25">
      <c r="A421" s="17" t="s">
        <v>1038</v>
      </c>
      <c r="B421" s="15" t="s">
        <v>1039</v>
      </c>
      <c r="C421" s="15">
        <v>1</v>
      </c>
      <c r="D421" s="15">
        <v>0</v>
      </c>
      <c r="E421" s="157">
        <v>294945</v>
      </c>
      <c r="F421" s="157">
        <v>0</v>
      </c>
      <c r="G421" s="19">
        <v>0.307</v>
      </c>
      <c r="H421" s="157">
        <v>0</v>
      </c>
      <c r="I421" s="19">
        <v>0.246</v>
      </c>
      <c r="J421" s="157">
        <v>0</v>
      </c>
      <c r="K421" s="157">
        <v>0</v>
      </c>
      <c r="L421" s="157">
        <v>0</v>
      </c>
      <c r="M421" s="157">
        <v>0</v>
      </c>
      <c r="O421" s="157"/>
      <c r="P421" s="19"/>
    </row>
    <row r="422" spans="1:16" x14ac:dyDescent="0.25">
      <c r="A422" s="17" t="s">
        <v>1040</v>
      </c>
      <c r="B422" s="15" t="s">
        <v>1041</v>
      </c>
      <c r="C422" s="15">
        <v>1</v>
      </c>
      <c r="D422" s="15">
        <v>0</v>
      </c>
      <c r="E422" s="157">
        <v>77404</v>
      </c>
      <c r="F422" s="157">
        <v>0</v>
      </c>
      <c r="G422" s="19">
        <v>6.5000000000000002E-2</v>
      </c>
      <c r="H422" s="157">
        <v>350</v>
      </c>
      <c r="I422" s="19">
        <v>0</v>
      </c>
      <c r="J422" s="157">
        <v>0</v>
      </c>
      <c r="K422" s="157">
        <v>0</v>
      </c>
      <c r="L422" s="157">
        <v>0</v>
      </c>
      <c r="M422" s="157">
        <v>0</v>
      </c>
      <c r="O422" s="157"/>
      <c r="P422" s="19"/>
    </row>
    <row r="423" spans="1:16" x14ac:dyDescent="0.25">
      <c r="A423" s="17" t="s">
        <v>1042</v>
      </c>
      <c r="B423" s="15" t="s">
        <v>1043</v>
      </c>
      <c r="C423" s="15">
        <v>1</v>
      </c>
      <c r="D423" s="15">
        <v>0</v>
      </c>
      <c r="E423" s="157">
        <v>1791075</v>
      </c>
      <c r="F423" s="157">
        <v>0</v>
      </c>
      <c r="G423" s="19">
        <v>0.57699999999999996</v>
      </c>
      <c r="H423" s="157">
        <v>0</v>
      </c>
      <c r="I423" s="19">
        <v>0.52</v>
      </c>
      <c r="J423" s="157">
        <v>0</v>
      </c>
      <c r="K423" s="157">
        <v>4832</v>
      </c>
      <c r="L423" s="157">
        <v>2416</v>
      </c>
      <c r="M423" s="157">
        <v>0</v>
      </c>
      <c r="O423" s="157"/>
      <c r="P423" s="19"/>
    </row>
    <row r="424" spans="1:16" x14ac:dyDescent="0.25">
      <c r="A424" s="17" t="s">
        <v>1044</v>
      </c>
      <c r="B424" s="15" t="s">
        <v>1045</v>
      </c>
      <c r="C424" s="15">
        <v>1</v>
      </c>
      <c r="D424" s="15">
        <v>0</v>
      </c>
      <c r="E424" s="157">
        <v>2690917</v>
      </c>
      <c r="F424" s="157">
        <v>0</v>
      </c>
      <c r="G424" s="19">
        <v>0.52700000000000002</v>
      </c>
      <c r="H424" s="157">
        <v>20000</v>
      </c>
      <c r="I424" s="19">
        <v>0.46400000000000002</v>
      </c>
      <c r="J424" s="157">
        <v>18781</v>
      </c>
      <c r="K424" s="157">
        <v>0</v>
      </c>
      <c r="L424" s="157">
        <v>0</v>
      </c>
      <c r="M424" s="157">
        <v>0</v>
      </c>
      <c r="O424" s="157"/>
      <c r="P424" s="19"/>
    </row>
    <row r="425" spans="1:16" x14ac:dyDescent="0.25">
      <c r="A425" s="17" t="s">
        <v>1046</v>
      </c>
      <c r="B425" s="15" t="s">
        <v>1047</v>
      </c>
      <c r="C425" s="15">
        <v>1</v>
      </c>
      <c r="D425" s="15">
        <v>0</v>
      </c>
      <c r="E425" s="157">
        <v>1854984</v>
      </c>
      <c r="F425" s="157">
        <v>0</v>
      </c>
      <c r="G425" s="19">
        <v>0.63100000000000001</v>
      </c>
      <c r="H425" s="157">
        <v>2500</v>
      </c>
      <c r="I425" s="19">
        <v>0.65400000000000003</v>
      </c>
      <c r="J425" s="157">
        <v>0</v>
      </c>
      <c r="K425" s="157">
        <v>0</v>
      </c>
      <c r="L425" s="157">
        <v>0</v>
      </c>
      <c r="M425" s="157">
        <v>0</v>
      </c>
      <c r="O425" s="157"/>
      <c r="P425" s="19"/>
    </row>
    <row r="426" spans="1:16" x14ac:dyDescent="0.25">
      <c r="A426" s="17" t="s">
        <v>1048</v>
      </c>
      <c r="B426" s="15" t="s">
        <v>1049</v>
      </c>
      <c r="C426" s="15">
        <v>1</v>
      </c>
      <c r="D426" s="15">
        <v>0</v>
      </c>
      <c r="E426" s="157">
        <v>1630490</v>
      </c>
      <c r="F426" s="157">
        <v>0</v>
      </c>
      <c r="G426" s="19">
        <v>0.7</v>
      </c>
      <c r="H426" s="157">
        <v>2200</v>
      </c>
      <c r="I426" s="19">
        <v>0.68400000000000005</v>
      </c>
      <c r="J426" s="157">
        <v>0</v>
      </c>
      <c r="K426" s="157">
        <v>0</v>
      </c>
      <c r="L426" s="157">
        <v>0</v>
      </c>
      <c r="M426" s="157">
        <v>0</v>
      </c>
      <c r="O426" s="157"/>
      <c r="P426" s="19"/>
    </row>
    <row r="427" spans="1:16" x14ac:dyDescent="0.25">
      <c r="A427" s="17" t="s">
        <v>1050</v>
      </c>
      <c r="B427" s="15" t="s">
        <v>1051</v>
      </c>
      <c r="C427" s="15">
        <v>1</v>
      </c>
      <c r="D427" s="15">
        <v>0</v>
      </c>
      <c r="E427" s="157">
        <v>4023670</v>
      </c>
      <c r="F427" s="157">
        <v>0</v>
      </c>
      <c r="G427" s="19">
        <v>0.66800000000000004</v>
      </c>
      <c r="H427" s="157">
        <v>10000</v>
      </c>
      <c r="I427" s="19">
        <v>0.621</v>
      </c>
      <c r="J427" s="157">
        <v>0</v>
      </c>
      <c r="K427" s="157">
        <v>146816</v>
      </c>
      <c r="L427" s="157">
        <v>73408</v>
      </c>
      <c r="M427" s="157">
        <v>0</v>
      </c>
      <c r="O427" s="157"/>
      <c r="P427" s="19"/>
    </row>
    <row r="428" spans="1:16" x14ac:dyDescent="0.25">
      <c r="A428" s="17" t="s">
        <v>1052</v>
      </c>
      <c r="B428" s="15" t="s">
        <v>1053</v>
      </c>
      <c r="C428" s="15">
        <v>1</v>
      </c>
      <c r="D428" s="15">
        <v>0</v>
      </c>
      <c r="E428" s="157">
        <v>1576831</v>
      </c>
      <c r="F428" s="157">
        <v>0</v>
      </c>
      <c r="G428" s="19">
        <v>0.9</v>
      </c>
      <c r="H428" s="157">
        <v>0</v>
      </c>
      <c r="I428" s="19">
        <v>0.76</v>
      </c>
      <c r="J428" s="157">
        <v>30100</v>
      </c>
      <c r="K428" s="157">
        <v>261435</v>
      </c>
      <c r="L428" s="157">
        <v>0</v>
      </c>
      <c r="M428" s="157">
        <v>0</v>
      </c>
      <c r="O428" s="157"/>
      <c r="P428" s="19"/>
    </row>
    <row r="429" spans="1:16" x14ac:dyDescent="0.25">
      <c r="A429" s="17" t="s">
        <v>1054</v>
      </c>
      <c r="B429" s="15" t="s">
        <v>1055</v>
      </c>
      <c r="C429" s="15">
        <v>1</v>
      </c>
      <c r="D429" s="15">
        <v>0</v>
      </c>
      <c r="E429" s="157">
        <v>3352916</v>
      </c>
      <c r="F429" s="157">
        <v>0</v>
      </c>
      <c r="G429" s="19">
        <v>0.9</v>
      </c>
      <c r="H429" s="157">
        <v>1800</v>
      </c>
      <c r="I429" s="19">
        <v>0.81899999999999995</v>
      </c>
      <c r="J429" s="157">
        <v>0</v>
      </c>
      <c r="K429" s="157">
        <v>0</v>
      </c>
      <c r="L429" s="157">
        <v>0</v>
      </c>
      <c r="M429" s="157">
        <v>39517</v>
      </c>
      <c r="O429" s="157"/>
      <c r="P429" s="19"/>
    </row>
    <row r="430" spans="1:16" x14ac:dyDescent="0.25">
      <c r="A430" s="17" t="s">
        <v>1056</v>
      </c>
      <c r="B430" s="15" t="s">
        <v>1057</v>
      </c>
      <c r="C430" s="15">
        <v>1</v>
      </c>
      <c r="D430" s="15">
        <v>0</v>
      </c>
      <c r="E430" s="157">
        <v>325154</v>
      </c>
      <c r="F430" s="157">
        <v>0</v>
      </c>
      <c r="G430" s="19">
        <v>0.71099999999999997</v>
      </c>
      <c r="H430" s="157">
        <v>0</v>
      </c>
      <c r="I430" s="19">
        <v>0.66700000000000004</v>
      </c>
      <c r="J430" s="157">
        <v>0</v>
      </c>
      <c r="K430" s="157">
        <v>0</v>
      </c>
      <c r="L430" s="157">
        <v>0</v>
      </c>
      <c r="M430" s="157">
        <v>0</v>
      </c>
      <c r="O430" s="157"/>
      <c r="P430" s="19"/>
    </row>
    <row r="431" spans="1:16" x14ac:dyDescent="0.25">
      <c r="A431" s="17" t="s">
        <v>1058</v>
      </c>
      <c r="B431" s="15" t="s">
        <v>1059</v>
      </c>
      <c r="C431" s="15">
        <v>1</v>
      </c>
      <c r="D431" s="15">
        <v>0</v>
      </c>
      <c r="E431" s="157">
        <v>2233086</v>
      </c>
      <c r="F431" s="157">
        <v>0</v>
      </c>
      <c r="G431" s="19">
        <v>0.87</v>
      </c>
      <c r="H431" s="157">
        <v>0</v>
      </c>
      <c r="I431" s="19">
        <v>0.78900000000000003</v>
      </c>
      <c r="J431" s="157">
        <v>0</v>
      </c>
      <c r="K431" s="157">
        <v>0</v>
      </c>
      <c r="L431" s="157">
        <v>0</v>
      </c>
      <c r="M431" s="157">
        <v>0</v>
      </c>
      <c r="O431" s="157"/>
      <c r="P431" s="19"/>
    </row>
    <row r="432" spans="1:16" x14ac:dyDescent="0.25">
      <c r="A432" s="17" t="s">
        <v>1060</v>
      </c>
      <c r="B432" s="15" t="s">
        <v>1061</v>
      </c>
      <c r="C432" s="15">
        <v>1</v>
      </c>
      <c r="D432" s="15">
        <v>0</v>
      </c>
      <c r="E432" s="157">
        <v>1076872</v>
      </c>
      <c r="F432" s="157">
        <v>316</v>
      </c>
      <c r="G432" s="19">
        <v>0.70899999999999996</v>
      </c>
      <c r="H432" s="157">
        <v>0</v>
      </c>
      <c r="I432" s="19">
        <v>0.67900000000000005</v>
      </c>
      <c r="J432" s="157">
        <v>0</v>
      </c>
      <c r="K432" s="157">
        <v>0</v>
      </c>
      <c r="L432" s="157">
        <v>0</v>
      </c>
      <c r="M432" s="157">
        <v>0</v>
      </c>
      <c r="O432" s="157"/>
      <c r="P432" s="19"/>
    </row>
    <row r="433" spans="1:16" x14ac:dyDescent="0.25">
      <c r="A433" s="17" t="s">
        <v>1062</v>
      </c>
      <c r="B433" s="15" t="s">
        <v>1063</v>
      </c>
      <c r="C433" s="15">
        <v>1</v>
      </c>
      <c r="D433" s="15">
        <v>0</v>
      </c>
      <c r="E433" s="157">
        <v>371753</v>
      </c>
      <c r="F433" s="157">
        <v>0</v>
      </c>
      <c r="G433" s="19">
        <v>0.73699999999999999</v>
      </c>
      <c r="H433" s="157">
        <v>0</v>
      </c>
      <c r="I433" s="19">
        <v>0.71</v>
      </c>
      <c r="J433" s="157">
        <v>0</v>
      </c>
      <c r="K433" s="157">
        <v>0</v>
      </c>
      <c r="L433" s="157">
        <v>0</v>
      </c>
      <c r="M433" s="157">
        <v>10215</v>
      </c>
      <c r="O433" s="157"/>
      <c r="P433" s="19"/>
    </row>
    <row r="434" spans="1:16" x14ac:dyDescent="0.25">
      <c r="A434" s="17" t="s">
        <v>1064</v>
      </c>
      <c r="B434" s="15" t="s">
        <v>1065</v>
      </c>
      <c r="C434" s="15">
        <v>1</v>
      </c>
      <c r="D434" s="15">
        <v>0</v>
      </c>
      <c r="E434" s="157">
        <v>1870552</v>
      </c>
      <c r="F434" s="157">
        <v>0</v>
      </c>
      <c r="G434" s="19">
        <v>0.68500000000000005</v>
      </c>
      <c r="H434" s="157">
        <v>0</v>
      </c>
      <c r="I434" s="19">
        <v>0.66600000000000004</v>
      </c>
      <c r="J434" s="157">
        <v>0</v>
      </c>
      <c r="K434" s="157">
        <v>0</v>
      </c>
      <c r="L434" s="157">
        <v>0</v>
      </c>
      <c r="M434" s="157">
        <v>0</v>
      </c>
      <c r="O434" s="157"/>
      <c r="P434" s="19"/>
    </row>
    <row r="435" spans="1:16" x14ac:dyDescent="0.25">
      <c r="A435" s="17" t="s">
        <v>1066</v>
      </c>
      <c r="B435" s="15" t="s">
        <v>1067</v>
      </c>
      <c r="C435" s="15">
        <v>1</v>
      </c>
      <c r="D435" s="15">
        <v>0</v>
      </c>
      <c r="E435" s="157">
        <v>8190344</v>
      </c>
      <c r="F435" s="157">
        <v>0</v>
      </c>
      <c r="G435" s="19">
        <v>0.9</v>
      </c>
      <c r="H435" s="157">
        <v>20000</v>
      </c>
      <c r="I435" s="19">
        <v>0.80200000000000005</v>
      </c>
      <c r="J435" s="157">
        <v>30240</v>
      </c>
      <c r="K435" s="157">
        <v>0</v>
      </c>
      <c r="L435" s="157">
        <v>0</v>
      </c>
      <c r="M435" s="157">
        <v>0</v>
      </c>
      <c r="O435" s="157"/>
      <c r="P435" s="19"/>
    </row>
    <row r="436" spans="1:16" x14ac:dyDescent="0.25">
      <c r="A436" s="17" t="s">
        <v>1068</v>
      </c>
      <c r="B436" s="15" t="s">
        <v>1069</v>
      </c>
      <c r="C436" s="15">
        <v>1</v>
      </c>
      <c r="D436" s="15">
        <v>0</v>
      </c>
      <c r="E436" s="157">
        <v>1843716</v>
      </c>
      <c r="F436" s="157">
        <v>0</v>
      </c>
      <c r="G436" s="19">
        <v>0.52700000000000002</v>
      </c>
      <c r="H436" s="157">
        <v>0</v>
      </c>
      <c r="I436" s="19">
        <v>0.46400000000000002</v>
      </c>
      <c r="J436" s="157">
        <v>0</v>
      </c>
      <c r="K436" s="157">
        <v>0</v>
      </c>
      <c r="L436" s="157">
        <v>0</v>
      </c>
      <c r="M436" s="157">
        <v>0</v>
      </c>
      <c r="O436" s="157"/>
      <c r="P436" s="19"/>
    </row>
    <row r="437" spans="1:16" x14ac:dyDescent="0.25">
      <c r="A437" s="17" t="s">
        <v>1070</v>
      </c>
      <c r="B437" s="15" t="s">
        <v>1071</v>
      </c>
      <c r="C437" s="15">
        <v>1</v>
      </c>
      <c r="D437" s="15">
        <v>0</v>
      </c>
      <c r="E437" s="157">
        <v>1586804</v>
      </c>
      <c r="F437" s="157">
        <v>0</v>
      </c>
      <c r="G437" s="19">
        <v>0.57399999999999995</v>
      </c>
      <c r="H437" s="157">
        <v>0</v>
      </c>
      <c r="I437" s="19">
        <v>0.51700000000000002</v>
      </c>
      <c r="J437" s="157">
        <v>0</v>
      </c>
      <c r="K437" s="157">
        <v>0</v>
      </c>
      <c r="L437" s="157">
        <v>0</v>
      </c>
      <c r="M437" s="157">
        <v>0</v>
      </c>
      <c r="O437" s="157"/>
      <c r="P437" s="19"/>
    </row>
    <row r="438" spans="1:16" x14ac:dyDescent="0.25">
      <c r="A438" s="17" t="s">
        <v>1072</v>
      </c>
      <c r="B438" s="15" t="s">
        <v>1073</v>
      </c>
      <c r="C438" s="15">
        <v>1</v>
      </c>
      <c r="D438" s="15">
        <v>0</v>
      </c>
      <c r="E438" s="157">
        <v>3968033</v>
      </c>
      <c r="F438" s="157">
        <v>0</v>
      </c>
      <c r="G438" s="19">
        <v>0.76100000000000001</v>
      </c>
      <c r="H438" s="157">
        <v>0</v>
      </c>
      <c r="I438" s="19">
        <v>0.68600000000000005</v>
      </c>
      <c r="J438" s="157">
        <v>27510</v>
      </c>
      <c r="K438" s="157">
        <v>0</v>
      </c>
      <c r="L438" s="157">
        <v>0</v>
      </c>
      <c r="M438" s="157">
        <v>0</v>
      </c>
      <c r="O438" s="157"/>
      <c r="P438" s="19"/>
    </row>
    <row r="439" spans="1:16" x14ac:dyDescent="0.25">
      <c r="A439" s="17" t="s">
        <v>1074</v>
      </c>
      <c r="B439" s="15" t="s">
        <v>1075</v>
      </c>
      <c r="C439" s="15">
        <v>1</v>
      </c>
      <c r="D439" s="15">
        <v>0</v>
      </c>
      <c r="E439" s="157">
        <v>933572</v>
      </c>
      <c r="F439" s="157">
        <v>0</v>
      </c>
      <c r="G439" s="19">
        <v>0.35799999999999998</v>
      </c>
      <c r="H439" s="157">
        <v>0</v>
      </c>
      <c r="I439" s="19">
        <v>0.27700000000000002</v>
      </c>
      <c r="J439" s="157">
        <v>13195</v>
      </c>
      <c r="K439" s="157">
        <v>0</v>
      </c>
      <c r="L439" s="157">
        <v>0</v>
      </c>
      <c r="M439" s="157">
        <v>0</v>
      </c>
      <c r="O439" s="157"/>
      <c r="P439" s="19"/>
    </row>
    <row r="440" spans="1:16" x14ac:dyDescent="0.25">
      <c r="A440" s="17" t="s">
        <v>1076</v>
      </c>
      <c r="B440" s="15" t="s">
        <v>1077</v>
      </c>
      <c r="C440" s="15">
        <v>1</v>
      </c>
      <c r="D440" s="15">
        <v>0</v>
      </c>
      <c r="E440" s="157">
        <v>1882319</v>
      </c>
      <c r="F440" s="157">
        <v>0</v>
      </c>
      <c r="G440" s="19">
        <v>0.51100000000000001</v>
      </c>
      <c r="H440" s="157">
        <v>0</v>
      </c>
      <c r="I440" s="19">
        <v>0.44700000000000001</v>
      </c>
      <c r="J440" s="157">
        <v>19145</v>
      </c>
      <c r="K440" s="157">
        <v>0</v>
      </c>
      <c r="L440" s="157">
        <v>0</v>
      </c>
      <c r="M440" s="157">
        <v>0</v>
      </c>
      <c r="O440" s="157"/>
      <c r="P440" s="19"/>
    </row>
    <row r="441" spans="1:16" x14ac:dyDescent="0.25">
      <c r="A441" s="17" t="s">
        <v>1078</v>
      </c>
      <c r="B441" s="15" t="s">
        <v>1079</v>
      </c>
      <c r="C441" s="15">
        <v>1</v>
      </c>
      <c r="D441" s="15">
        <v>0</v>
      </c>
      <c r="E441" s="157">
        <v>1365944</v>
      </c>
      <c r="F441" s="157">
        <v>0</v>
      </c>
      <c r="G441" s="19">
        <v>0.49</v>
      </c>
      <c r="H441" s="157">
        <v>0</v>
      </c>
      <c r="I441" s="19">
        <v>0.42399999999999999</v>
      </c>
      <c r="J441" s="157">
        <v>0</v>
      </c>
      <c r="K441" s="157">
        <v>0</v>
      </c>
      <c r="L441" s="157">
        <v>0</v>
      </c>
      <c r="M441" s="157">
        <v>0</v>
      </c>
      <c r="O441" s="157"/>
      <c r="P441" s="19"/>
    </row>
    <row r="442" spans="1:16" x14ac:dyDescent="0.25">
      <c r="A442" s="17" t="s">
        <v>1080</v>
      </c>
      <c r="B442" s="15" t="s">
        <v>1081</v>
      </c>
      <c r="C442" s="15">
        <v>1</v>
      </c>
      <c r="D442" s="15">
        <v>0</v>
      </c>
      <c r="E442" s="157">
        <v>703937</v>
      </c>
      <c r="F442" s="157">
        <v>0</v>
      </c>
      <c r="G442" s="19">
        <v>0.57999999999999996</v>
      </c>
      <c r="H442" s="157">
        <v>0</v>
      </c>
      <c r="I442" s="19">
        <v>0.40899999999999997</v>
      </c>
      <c r="J442" s="157">
        <v>0</v>
      </c>
      <c r="K442" s="157">
        <v>0</v>
      </c>
      <c r="L442" s="157">
        <v>0</v>
      </c>
      <c r="M442" s="157">
        <v>0</v>
      </c>
      <c r="O442" s="157"/>
      <c r="P442" s="19"/>
    </row>
    <row r="443" spans="1:16" x14ac:dyDescent="0.25">
      <c r="A443" s="17" t="s">
        <v>1082</v>
      </c>
      <c r="B443" s="15" t="s">
        <v>1083</v>
      </c>
      <c r="C443" s="15">
        <v>1</v>
      </c>
      <c r="D443" s="15">
        <v>1</v>
      </c>
      <c r="E443" s="157">
        <v>1726852</v>
      </c>
      <c r="F443" s="157">
        <v>0</v>
      </c>
      <c r="G443" s="19">
        <v>0.876</v>
      </c>
      <c r="H443" s="157">
        <v>25000</v>
      </c>
      <c r="I443" s="19">
        <v>0.47399999999999998</v>
      </c>
      <c r="J443" s="157">
        <v>0</v>
      </c>
      <c r="K443" s="157">
        <v>0</v>
      </c>
      <c r="L443" s="157">
        <v>0</v>
      </c>
      <c r="M443" s="157">
        <v>0</v>
      </c>
      <c r="O443" s="157"/>
      <c r="P443" s="19"/>
    </row>
    <row r="444" spans="1:16" x14ac:dyDescent="0.25">
      <c r="A444" s="17" t="s">
        <v>1084</v>
      </c>
      <c r="B444" s="15" t="s">
        <v>1085</v>
      </c>
      <c r="C444" s="15">
        <v>1</v>
      </c>
      <c r="D444" s="15">
        <v>0</v>
      </c>
      <c r="E444" s="157">
        <v>2305625</v>
      </c>
      <c r="F444" s="157">
        <v>0</v>
      </c>
      <c r="G444" s="19">
        <v>0.9</v>
      </c>
      <c r="H444" s="157">
        <v>8500</v>
      </c>
      <c r="I444" s="19">
        <v>0.90500000000000003</v>
      </c>
      <c r="J444" s="157">
        <v>0</v>
      </c>
      <c r="K444" s="157">
        <v>0</v>
      </c>
      <c r="L444" s="157">
        <v>0</v>
      </c>
      <c r="M444" s="157">
        <v>0</v>
      </c>
      <c r="O444" s="157"/>
      <c r="P444" s="19"/>
    </row>
    <row r="445" spans="1:16" x14ac:dyDescent="0.25">
      <c r="A445" s="17" t="s">
        <v>1086</v>
      </c>
      <c r="B445" s="15" t="s">
        <v>1087</v>
      </c>
      <c r="C445" s="15">
        <v>1</v>
      </c>
      <c r="D445" s="15">
        <v>0</v>
      </c>
      <c r="E445" s="157">
        <v>1919543</v>
      </c>
      <c r="F445" s="157">
        <v>0</v>
      </c>
      <c r="G445" s="19">
        <v>0.9</v>
      </c>
      <c r="H445" s="157">
        <v>0</v>
      </c>
      <c r="I445" s="19">
        <v>0.78300000000000003</v>
      </c>
      <c r="J445" s="157">
        <v>16621</v>
      </c>
      <c r="K445" s="157">
        <v>1180</v>
      </c>
      <c r="L445" s="157">
        <v>0</v>
      </c>
      <c r="M445" s="157">
        <v>0</v>
      </c>
      <c r="O445" s="157"/>
      <c r="P445" s="19"/>
    </row>
    <row r="446" spans="1:16" x14ac:dyDescent="0.25">
      <c r="A446" s="17" t="s">
        <v>1088</v>
      </c>
      <c r="B446" s="15" t="s">
        <v>1089</v>
      </c>
      <c r="C446" s="15">
        <v>1</v>
      </c>
      <c r="D446" s="15">
        <v>0</v>
      </c>
      <c r="E446" s="157">
        <v>363449</v>
      </c>
      <c r="F446" s="157">
        <v>0</v>
      </c>
      <c r="G446" s="19">
        <v>0.61399999999999999</v>
      </c>
      <c r="H446" s="157">
        <v>0</v>
      </c>
      <c r="I446" s="19">
        <v>0.61599999999999999</v>
      </c>
      <c r="J446" s="157">
        <v>1588</v>
      </c>
      <c r="K446" s="157">
        <v>0</v>
      </c>
      <c r="L446" s="157">
        <v>0</v>
      </c>
      <c r="M446" s="157">
        <v>0</v>
      </c>
      <c r="O446" s="157"/>
      <c r="P446" s="19"/>
    </row>
    <row r="447" spans="1:16" x14ac:dyDescent="0.25">
      <c r="A447" s="17" t="s">
        <v>1090</v>
      </c>
      <c r="B447" s="15" t="s">
        <v>1091</v>
      </c>
      <c r="C447" s="15">
        <v>1</v>
      </c>
      <c r="D447" s="15">
        <v>0</v>
      </c>
      <c r="E447" s="157">
        <v>171306</v>
      </c>
      <c r="F447" s="157">
        <v>0</v>
      </c>
      <c r="G447" s="19">
        <v>0.60399999999999998</v>
      </c>
      <c r="H447" s="157">
        <v>0</v>
      </c>
      <c r="I447" s="19">
        <v>0.40300000000000002</v>
      </c>
      <c r="J447" s="157">
        <v>0</v>
      </c>
      <c r="K447" s="157">
        <v>0</v>
      </c>
      <c r="L447" s="157">
        <v>0</v>
      </c>
      <c r="M447" s="157">
        <v>2723</v>
      </c>
      <c r="O447" s="157"/>
      <c r="P447" s="19"/>
    </row>
    <row r="448" spans="1:16" x14ac:dyDescent="0.25">
      <c r="A448" s="17" t="s">
        <v>1092</v>
      </c>
      <c r="B448" s="15" t="s">
        <v>1093</v>
      </c>
      <c r="C448" s="15">
        <v>1</v>
      </c>
      <c r="D448" s="15">
        <v>0</v>
      </c>
      <c r="E448" s="157">
        <v>2905854</v>
      </c>
      <c r="F448" s="157">
        <v>0</v>
      </c>
      <c r="G448" s="19">
        <v>0.9</v>
      </c>
      <c r="H448" s="157">
        <v>0</v>
      </c>
      <c r="I448" s="19">
        <v>0.86599999999999999</v>
      </c>
      <c r="J448" s="157">
        <v>32375</v>
      </c>
      <c r="K448" s="157">
        <v>0</v>
      </c>
      <c r="L448" s="157">
        <v>0</v>
      </c>
      <c r="M448" s="157">
        <v>0</v>
      </c>
      <c r="O448" s="157"/>
      <c r="P448" s="19"/>
    </row>
    <row r="449" spans="1:16" x14ac:dyDescent="0.25">
      <c r="A449" s="17" t="s">
        <v>1094</v>
      </c>
      <c r="B449" s="15" t="s">
        <v>1095</v>
      </c>
      <c r="C449" s="15">
        <v>1</v>
      </c>
      <c r="D449" s="15">
        <v>0</v>
      </c>
      <c r="E449" s="157">
        <v>161545</v>
      </c>
      <c r="F449" s="157">
        <v>0</v>
      </c>
      <c r="G449" s="19">
        <v>0.66500000000000004</v>
      </c>
      <c r="H449" s="157">
        <v>0</v>
      </c>
      <c r="I449" s="19">
        <v>0.65300000000000002</v>
      </c>
      <c r="J449" s="157">
        <v>0</v>
      </c>
      <c r="K449" s="157">
        <v>0</v>
      </c>
      <c r="L449" s="157">
        <v>0</v>
      </c>
      <c r="M449" s="157">
        <v>0</v>
      </c>
      <c r="O449" s="157"/>
      <c r="P449" s="19"/>
    </row>
    <row r="450" spans="1:16" x14ac:dyDescent="0.25">
      <c r="A450" s="17" t="s">
        <v>1096</v>
      </c>
      <c r="B450" s="15" t="s">
        <v>1097</v>
      </c>
      <c r="C450" s="15">
        <v>1</v>
      </c>
      <c r="D450" s="15">
        <v>0</v>
      </c>
      <c r="E450" s="157">
        <v>1283307</v>
      </c>
      <c r="F450" s="157">
        <v>0</v>
      </c>
      <c r="G450" s="19">
        <v>0.9</v>
      </c>
      <c r="H450" s="157">
        <v>0</v>
      </c>
      <c r="I450" s="19">
        <v>0.83099999999999996</v>
      </c>
      <c r="J450" s="157">
        <v>0</v>
      </c>
      <c r="K450" s="157">
        <v>0</v>
      </c>
      <c r="L450" s="157">
        <v>0</v>
      </c>
      <c r="M450" s="157">
        <v>0</v>
      </c>
      <c r="O450" s="157"/>
      <c r="P450" s="19"/>
    </row>
    <row r="451" spans="1:16" x14ac:dyDescent="0.25">
      <c r="A451" s="17" t="s">
        <v>1098</v>
      </c>
      <c r="B451" s="15" t="s">
        <v>1099</v>
      </c>
      <c r="C451" s="15">
        <v>1</v>
      </c>
      <c r="D451" s="15">
        <v>0</v>
      </c>
      <c r="E451" s="157">
        <v>894868</v>
      </c>
      <c r="F451" s="157">
        <v>0</v>
      </c>
      <c r="G451" s="19">
        <v>0.9</v>
      </c>
      <c r="H451" s="157">
        <v>0</v>
      </c>
      <c r="I451" s="19">
        <v>0.85599999999999998</v>
      </c>
      <c r="J451" s="157">
        <v>0</v>
      </c>
      <c r="K451" s="157">
        <v>0</v>
      </c>
      <c r="L451" s="157">
        <v>0</v>
      </c>
      <c r="M451" s="157">
        <v>0</v>
      </c>
      <c r="O451" s="157"/>
      <c r="P451" s="19"/>
    </row>
    <row r="452" spans="1:16" x14ac:dyDescent="0.25">
      <c r="A452" s="17" t="s">
        <v>1100</v>
      </c>
      <c r="B452" s="15" t="s">
        <v>1101</v>
      </c>
      <c r="C452" s="15">
        <v>1</v>
      </c>
      <c r="D452" s="15">
        <v>0</v>
      </c>
      <c r="E452" s="157">
        <v>815511</v>
      </c>
      <c r="F452" s="157">
        <v>0</v>
      </c>
      <c r="G452" s="19">
        <v>0.9</v>
      </c>
      <c r="H452" s="157">
        <v>0</v>
      </c>
      <c r="I452" s="19">
        <v>0.82199999999999995</v>
      </c>
      <c r="J452" s="157">
        <v>17660</v>
      </c>
      <c r="K452" s="157">
        <v>0</v>
      </c>
      <c r="L452" s="157">
        <v>0</v>
      </c>
      <c r="M452" s="157">
        <v>0</v>
      </c>
      <c r="O452" s="157"/>
      <c r="P452" s="19"/>
    </row>
    <row r="453" spans="1:16" x14ac:dyDescent="0.25">
      <c r="A453" s="17" t="s">
        <v>1102</v>
      </c>
      <c r="B453" s="15" t="s">
        <v>1103</v>
      </c>
      <c r="C453" s="15">
        <v>1</v>
      </c>
      <c r="D453" s="15">
        <v>0</v>
      </c>
      <c r="E453" s="157">
        <v>2137157</v>
      </c>
      <c r="F453" s="157">
        <v>0</v>
      </c>
      <c r="G453" s="19">
        <v>0.9</v>
      </c>
      <c r="H453" s="157">
        <v>1000</v>
      </c>
      <c r="I453" s="19">
        <v>0.88400000000000001</v>
      </c>
      <c r="J453" s="157">
        <v>0</v>
      </c>
      <c r="K453" s="157">
        <v>0</v>
      </c>
      <c r="L453" s="157">
        <v>0</v>
      </c>
      <c r="M453" s="157">
        <v>0</v>
      </c>
      <c r="O453" s="157"/>
      <c r="P453" s="19"/>
    </row>
    <row r="454" spans="1:16" x14ac:dyDescent="0.25">
      <c r="A454" s="17" t="s">
        <v>1104</v>
      </c>
      <c r="B454" s="15" t="s">
        <v>1105</v>
      </c>
      <c r="C454" s="15">
        <v>1</v>
      </c>
      <c r="D454" s="15">
        <v>0</v>
      </c>
      <c r="E454" s="157">
        <v>259531</v>
      </c>
      <c r="F454" s="157">
        <v>0</v>
      </c>
      <c r="G454" s="19">
        <v>0.73799999999999999</v>
      </c>
      <c r="H454" s="157">
        <v>0</v>
      </c>
      <c r="I454" s="19">
        <v>0.69899999999999995</v>
      </c>
      <c r="J454" s="157">
        <v>0</v>
      </c>
      <c r="K454" s="157">
        <v>0</v>
      </c>
      <c r="L454" s="157">
        <v>0</v>
      </c>
      <c r="M454" s="157">
        <v>0</v>
      </c>
      <c r="O454" s="157"/>
      <c r="P454" s="19"/>
    </row>
    <row r="455" spans="1:16" x14ac:dyDescent="0.25">
      <c r="A455" s="17" t="s">
        <v>1106</v>
      </c>
      <c r="B455" s="15" t="s">
        <v>1107</v>
      </c>
      <c r="C455" s="15">
        <v>1</v>
      </c>
      <c r="D455" s="15">
        <v>0</v>
      </c>
      <c r="E455" s="157">
        <v>1910929</v>
      </c>
      <c r="F455" s="157">
        <v>0</v>
      </c>
      <c r="G455" s="19">
        <v>0.9</v>
      </c>
      <c r="H455" s="157">
        <v>0</v>
      </c>
      <c r="I455" s="19">
        <v>0.90400000000000003</v>
      </c>
      <c r="J455" s="157">
        <v>0</v>
      </c>
      <c r="K455" s="157">
        <v>0</v>
      </c>
      <c r="L455" s="157">
        <v>0</v>
      </c>
      <c r="M455" s="157">
        <v>0</v>
      </c>
      <c r="O455" s="157"/>
      <c r="P455" s="19"/>
    </row>
    <row r="456" spans="1:16" x14ac:dyDescent="0.25">
      <c r="A456" s="17" t="s">
        <v>1108</v>
      </c>
      <c r="B456" s="15" t="s">
        <v>1109</v>
      </c>
      <c r="C456" s="15">
        <v>1</v>
      </c>
      <c r="D456" s="15">
        <v>0</v>
      </c>
      <c r="E456" s="157">
        <v>4316407</v>
      </c>
      <c r="F456" s="157">
        <v>1</v>
      </c>
      <c r="G456" s="19">
        <v>0.9</v>
      </c>
      <c r="H456" s="157">
        <v>0</v>
      </c>
      <c r="I456" s="19">
        <v>0.91800000000000004</v>
      </c>
      <c r="J456" s="157">
        <v>34125</v>
      </c>
      <c r="K456" s="157">
        <v>0</v>
      </c>
      <c r="L456" s="157">
        <v>0</v>
      </c>
      <c r="M456" s="157">
        <v>19143</v>
      </c>
      <c r="O456" s="157"/>
      <c r="P456" s="19"/>
    </row>
    <row r="457" spans="1:16" x14ac:dyDescent="0.25">
      <c r="A457" s="17" t="s">
        <v>1110</v>
      </c>
      <c r="B457" s="15" t="s">
        <v>1111</v>
      </c>
      <c r="C457" s="15">
        <v>1</v>
      </c>
      <c r="D457" s="15">
        <v>0</v>
      </c>
      <c r="E457" s="157">
        <v>962250</v>
      </c>
      <c r="F457" s="157">
        <v>0</v>
      </c>
      <c r="G457" s="19">
        <v>0.9</v>
      </c>
      <c r="H457" s="157">
        <v>0</v>
      </c>
      <c r="I457" s="19">
        <v>0.878</v>
      </c>
      <c r="J457" s="157">
        <v>0</v>
      </c>
      <c r="K457" s="157">
        <v>0</v>
      </c>
      <c r="L457" s="157">
        <v>0</v>
      </c>
      <c r="M457" s="157">
        <v>0</v>
      </c>
      <c r="O457" s="157"/>
      <c r="P457" s="19"/>
    </row>
    <row r="458" spans="1:16" x14ac:dyDescent="0.25">
      <c r="A458" s="17" t="s">
        <v>1112</v>
      </c>
      <c r="B458" s="15" t="s">
        <v>1113</v>
      </c>
      <c r="C458" s="15">
        <v>1</v>
      </c>
      <c r="D458" s="15">
        <v>0</v>
      </c>
      <c r="E458" s="157">
        <v>360417</v>
      </c>
      <c r="F458" s="157">
        <v>0</v>
      </c>
      <c r="G458" s="19">
        <v>0.76800000000000002</v>
      </c>
      <c r="H458" s="157">
        <v>1200</v>
      </c>
      <c r="I458" s="19">
        <v>0.72199999999999998</v>
      </c>
      <c r="J458" s="157">
        <v>0</v>
      </c>
      <c r="K458" s="157">
        <v>0</v>
      </c>
      <c r="L458" s="157">
        <v>0</v>
      </c>
      <c r="M458" s="157">
        <v>0</v>
      </c>
      <c r="O458" s="157"/>
      <c r="P458" s="19"/>
    </row>
    <row r="459" spans="1:16" x14ac:dyDescent="0.25">
      <c r="A459" s="17" t="s">
        <v>1114</v>
      </c>
      <c r="B459" s="15" t="s">
        <v>1115</v>
      </c>
      <c r="C459" s="15">
        <v>1</v>
      </c>
      <c r="D459" s="15">
        <v>0</v>
      </c>
      <c r="E459" s="157">
        <v>1342188</v>
      </c>
      <c r="F459" s="157">
        <v>0</v>
      </c>
      <c r="G459" s="19">
        <v>0.9</v>
      </c>
      <c r="H459" s="157">
        <v>7500</v>
      </c>
      <c r="I459" s="19">
        <v>0.76500000000000001</v>
      </c>
      <c r="J459" s="157">
        <v>8650</v>
      </c>
      <c r="K459" s="157">
        <v>0</v>
      </c>
      <c r="L459" s="157">
        <v>0</v>
      </c>
      <c r="M459" s="157">
        <v>0</v>
      </c>
      <c r="O459" s="157"/>
      <c r="P459" s="19"/>
    </row>
    <row r="460" spans="1:16" x14ac:dyDescent="0.25">
      <c r="A460" s="17" t="s">
        <v>1116</v>
      </c>
      <c r="B460" s="15" t="s">
        <v>1117</v>
      </c>
      <c r="C460" s="15">
        <v>1</v>
      </c>
      <c r="D460" s="15">
        <v>0</v>
      </c>
      <c r="E460" s="157">
        <v>1101213</v>
      </c>
      <c r="F460" s="157">
        <v>0</v>
      </c>
      <c r="G460" s="19">
        <v>0.9</v>
      </c>
      <c r="H460" s="157">
        <v>0</v>
      </c>
      <c r="I460" s="19">
        <v>0.83199999999999996</v>
      </c>
      <c r="J460" s="157">
        <v>3572</v>
      </c>
      <c r="K460" s="157">
        <v>0</v>
      </c>
      <c r="L460" s="157">
        <v>0</v>
      </c>
      <c r="M460" s="157">
        <v>0</v>
      </c>
      <c r="O460" s="157"/>
      <c r="P460" s="19"/>
    </row>
    <row r="461" spans="1:16" x14ac:dyDescent="0.25">
      <c r="A461" s="17" t="s">
        <v>1118</v>
      </c>
      <c r="B461" s="15" t="s">
        <v>1119</v>
      </c>
      <c r="C461" s="15">
        <v>1</v>
      </c>
      <c r="D461" s="15">
        <v>0</v>
      </c>
      <c r="E461" s="157">
        <v>4794231</v>
      </c>
      <c r="F461" s="157">
        <v>0</v>
      </c>
      <c r="G461" s="19">
        <v>0.72499999999999998</v>
      </c>
      <c r="H461" s="157">
        <v>0</v>
      </c>
      <c r="I461" s="19">
        <v>0.68400000000000005</v>
      </c>
      <c r="J461" s="157">
        <v>27218</v>
      </c>
      <c r="K461" s="157">
        <v>0</v>
      </c>
      <c r="L461" s="157">
        <v>0</v>
      </c>
      <c r="M461" s="157">
        <v>0</v>
      </c>
      <c r="O461" s="157"/>
      <c r="P461" s="19"/>
    </row>
    <row r="462" spans="1:16" x14ac:dyDescent="0.25">
      <c r="A462" s="17" t="s">
        <v>1120</v>
      </c>
      <c r="B462" s="15" t="s">
        <v>1121</v>
      </c>
      <c r="C462" s="15">
        <v>1</v>
      </c>
      <c r="D462" s="15">
        <v>0</v>
      </c>
      <c r="E462" s="157">
        <v>3370083</v>
      </c>
      <c r="F462" s="157">
        <v>0</v>
      </c>
      <c r="G462" s="19">
        <v>0.63200000000000001</v>
      </c>
      <c r="H462" s="157">
        <v>10000</v>
      </c>
      <c r="I462" s="19">
        <v>0.58099999999999996</v>
      </c>
      <c r="J462" s="157">
        <v>23835</v>
      </c>
      <c r="K462" s="157">
        <v>0</v>
      </c>
      <c r="L462" s="157">
        <v>0</v>
      </c>
      <c r="M462" s="157">
        <v>0</v>
      </c>
      <c r="O462" s="157"/>
      <c r="P462" s="19"/>
    </row>
    <row r="463" spans="1:16" x14ac:dyDescent="0.25">
      <c r="A463" s="17" t="s">
        <v>1122</v>
      </c>
      <c r="B463" s="15" t="s">
        <v>1123</v>
      </c>
      <c r="C463" s="15">
        <v>1</v>
      </c>
      <c r="D463" s="15">
        <v>0</v>
      </c>
      <c r="E463" s="157">
        <v>2049424</v>
      </c>
      <c r="F463" s="157">
        <v>0</v>
      </c>
      <c r="G463" s="19">
        <v>0.79600000000000004</v>
      </c>
      <c r="H463" s="157">
        <v>5000</v>
      </c>
      <c r="I463" s="19">
        <v>0.68600000000000005</v>
      </c>
      <c r="J463" s="157">
        <v>0</v>
      </c>
      <c r="K463" s="157">
        <v>0</v>
      </c>
      <c r="L463" s="157">
        <v>0</v>
      </c>
      <c r="M463" s="157">
        <v>0</v>
      </c>
      <c r="O463" s="157"/>
      <c r="P463" s="19"/>
    </row>
    <row r="464" spans="1:16" x14ac:dyDescent="0.25">
      <c r="A464" s="17" t="s">
        <v>1124</v>
      </c>
      <c r="B464" s="15" t="s">
        <v>1125</v>
      </c>
      <c r="C464" s="15">
        <v>1</v>
      </c>
      <c r="D464" s="15">
        <v>0</v>
      </c>
      <c r="E464" s="157">
        <v>0</v>
      </c>
      <c r="F464" s="157">
        <v>0</v>
      </c>
      <c r="G464" s="19">
        <v>6.5000000000000002E-2</v>
      </c>
      <c r="H464" s="157">
        <v>0</v>
      </c>
      <c r="I464" s="19">
        <v>0.22900000000000001</v>
      </c>
      <c r="J464" s="157">
        <v>0</v>
      </c>
      <c r="K464" s="157">
        <v>0</v>
      </c>
      <c r="L464" s="157">
        <v>0</v>
      </c>
      <c r="M464" s="157">
        <v>0</v>
      </c>
      <c r="O464" s="157"/>
      <c r="P464" s="19"/>
    </row>
    <row r="465" spans="1:16" x14ac:dyDescent="0.25">
      <c r="A465" s="17" t="s">
        <v>1126</v>
      </c>
      <c r="B465" s="15" t="s">
        <v>1127</v>
      </c>
      <c r="C465" s="15">
        <v>1</v>
      </c>
      <c r="D465" s="15">
        <v>0</v>
      </c>
      <c r="E465" s="157">
        <v>2132759</v>
      </c>
      <c r="F465" s="157">
        <v>0</v>
      </c>
      <c r="G465" s="19">
        <v>0.628</v>
      </c>
      <c r="H465" s="157">
        <v>0</v>
      </c>
      <c r="I465" s="19">
        <v>0.68700000000000006</v>
      </c>
      <c r="J465" s="157">
        <v>10437</v>
      </c>
      <c r="K465" s="157">
        <v>0</v>
      </c>
      <c r="L465" s="157">
        <v>0</v>
      </c>
      <c r="M465" s="157">
        <v>0</v>
      </c>
      <c r="O465" s="157"/>
      <c r="P465" s="19"/>
    </row>
    <row r="466" spans="1:16" x14ac:dyDescent="0.25">
      <c r="A466" s="17" t="s">
        <v>1128</v>
      </c>
      <c r="B466" s="15" t="s">
        <v>1129</v>
      </c>
      <c r="C466" s="15">
        <v>1</v>
      </c>
      <c r="D466" s="15">
        <v>0</v>
      </c>
      <c r="E466" s="157">
        <v>2491941</v>
      </c>
      <c r="F466" s="157">
        <v>0</v>
      </c>
      <c r="G466" s="19">
        <v>0.75900000000000001</v>
      </c>
      <c r="H466" s="157">
        <v>0</v>
      </c>
      <c r="I466" s="19">
        <v>0.68400000000000005</v>
      </c>
      <c r="J466" s="157">
        <v>19600</v>
      </c>
      <c r="K466" s="157">
        <v>0</v>
      </c>
      <c r="L466" s="157">
        <v>0</v>
      </c>
      <c r="M466" s="157">
        <v>0</v>
      </c>
      <c r="O466" s="157"/>
      <c r="P466" s="19"/>
    </row>
    <row r="467" spans="1:16" x14ac:dyDescent="0.25">
      <c r="A467" s="17" t="s">
        <v>1130</v>
      </c>
      <c r="B467" s="15" t="s">
        <v>1131</v>
      </c>
      <c r="C467" s="15">
        <v>1</v>
      </c>
      <c r="D467" s="15">
        <v>0</v>
      </c>
      <c r="E467" s="157">
        <v>4145686</v>
      </c>
      <c r="F467" s="157">
        <v>0</v>
      </c>
      <c r="G467" s="19">
        <v>0.64600000000000002</v>
      </c>
      <c r="H467" s="157">
        <v>0</v>
      </c>
      <c r="I467" s="19">
        <v>0.64900000000000002</v>
      </c>
      <c r="J467" s="157">
        <v>0</v>
      </c>
      <c r="K467" s="157">
        <v>0</v>
      </c>
      <c r="L467" s="157">
        <v>0</v>
      </c>
      <c r="M467" s="157">
        <v>12980</v>
      </c>
      <c r="O467" s="157"/>
      <c r="P467" s="19"/>
    </row>
    <row r="468" spans="1:16" x14ac:dyDescent="0.25">
      <c r="A468" s="17" t="s">
        <v>1132</v>
      </c>
      <c r="B468" s="15" t="s">
        <v>1133</v>
      </c>
      <c r="C468" s="15">
        <v>1</v>
      </c>
      <c r="D468" s="15">
        <v>1</v>
      </c>
      <c r="E468" s="157">
        <v>3459389</v>
      </c>
      <c r="F468" s="157">
        <v>0</v>
      </c>
      <c r="G468" s="19">
        <v>0.69</v>
      </c>
      <c r="H468" s="157">
        <v>0</v>
      </c>
      <c r="I468" s="19">
        <v>0.69499999999999995</v>
      </c>
      <c r="J468" s="157">
        <v>26040</v>
      </c>
      <c r="K468" s="157">
        <v>0</v>
      </c>
      <c r="L468" s="157">
        <v>0</v>
      </c>
      <c r="M468" s="157">
        <v>0</v>
      </c>
      <c r="O468" s="157"/>
      <c r="P468" s="19"/>
    </row>
    <row r="469" spans="1:16" x14ac:dyDescent="0.25">
      <c r="A469" s="17" t="s">
        <v>1134</v>
      </c>
      <c r="B469" s="15" t="s">
        <v>1135</v>
      </c>
      <c r="C469" s="15">
        <v>1</v>
      </c>
      <c r="D469" s="15">
        <v>0</v>
      </c>
      <c r="E469" s="157">
        <v>1952807</v>
      </c>
      <c r="F469" s="157">
        <v>0</v>
      </c>
      <c r="G469" s="19">
        <v>0.68500000000000005</v>
      </c>
      <c r="H469" s="157">
        <v>0</v>
      </c>
      <c r="I469" s="19">
        <v>0.71399999999999997</v>
      </c>
      <c r="J469" s="157">
        <v>0</v>
      </c>
      <c r="K469" s="157">
        <v>0</v>
      </c>
      <c r="L469" s="157">
        <v>0</v>
      </c>
      <c r="M469" s="157">
        <v>0</v>
      </c>
      <c r="O469" s="157"/>
      <c r="P469" s="19"/>
    </row>
    <row r="470" spans="1:16" x14ac:dyDescent="0.25">
      <c r="A470" s="17" t="s">
        <v>1136</v>
      </c>
      <c r="B470" s="15" t="s">
        <v>1137</v>
      </c>
      <c r="C470" s="15">
        <v>1</v>
      </c>
      <c r="D470" s="15">
        <v>0</v>
      </c>
      <c r="E470" s="157">
        <v>1801374</v>
      </c>
      <c r="F470" s="157">
        <v>0</v>
      </c>
      <c r="G470" s="19">
        <v>0.38800000000000001</v>
      </c>
      <c r="H470" s="157">
        <v>4340</v>
      </c>
      <c r="I470" s="19">
        <v>0.60499999999999998</v>
      </c>
      <c r="J470" s="157">
        <v>0</v>
      </c>
      <c r="K470" s="157">
        <v>0</v>
      </c>
      <c r="L470" s="157">
        <v>0</v>
      </c>
      <c r="M470" s="157">
        <v>0</v>
      </c>
      <c r="O470" s="157"/>
      <c r="P470" s="19"/>
    </row>
    <row r="471" spans="1:16" x14ac:dyDescent="0.25">
      <c r="A471" s="17" t="s">
        <v>1138</v>
      </c>
      <c r="B471" s="15" t="s">
        <v>1139</v>
      </c>
      <c r="C471" s="15">
        <v>1</v>
      </c>
      <c r="D471" s="15">
        <v>0</v>
      </c>
      <c r="E471" s="157">
        <v>1994733</v>
      </c>
      <c r="F471" s="157">
        <v>0</v>
      </c>
      <c r="G471" s="19">
        <v>0.59599999999999997</v>
      </c>
      <c r="H471" s="157">
        <v>0</v>
      </c>
      <c r="I471" s="19">
        <v>0.73899999999999999</v>
      </c>
      <c r="J471" s="157">
        <v>0</v>
      </c>
      <c r="K471" s="157">
        <v>0</v>
      </c>
      <c r="L471" s="157">
        <v>0</v>
      </c>
      <c r="M471" s="157">
        <v>0</v>
      </c>
      <c r="O471" s="157"/>
      <c r="P471" s="19"/>
    </row>
    <row r="472" spans="1:16" x14ac:dyDescent="0.25">
      <c r="A472" s="17" t="s">
        <v>1140</v>
      </c>
      <c r="B472" s="15" t="s">
        <v>1141</v>
      </c>
      <c r="C472" s="15">
        <v>1</v>
      </c>
      <c r="D472" s="15">
        <v>0</v>
      </c>
      <c r="E472" s="157">
        <v>1344631</v>
      </c>
      <c r="F472" s="157">
        <v>0</v>
      </c>
      <c r="G472" s="19">
        <v>0.68700000000000006</v>
      </c>
      <c r="H472" s="157">
        <v>0</v>
      </c>
      <c r="I472" s="19">
        <v>0.622</v>
      </c>
      <c r="J472" s="157">
        <v>2166</v>
      </c>
      <c r="K472" s="157">
        <v>0</v>
      </c>
      <c r="L472" s="157">
        <v>0</v>
      </c>
      <c r="M472" s="157">
        <v>16148</v>
      </c>
      <c r="O472" s="157"/>
      <c r="P472" s="19"/>
    </row>
    <row r="473" spans="1:16" x14ac:dyDescent="0.25">
      <c r="A473" s="17" t="s">
        <v>1142</v>
      </c>
      <c r="B473" s="15" t="s">
        <v>1143</v>
      </c>
      <c r="C473" s="15">
        <v>1</v>
      </c>
      <c r="D473" s="15">
        <v>0</v>
      </c>
      <c r="E473" s="157">
        <v>1269714</v>
      </c>
      <c r="F473" s="157">
        <v>0</v>
      </c>
      <c r="G473" s="19">
        <v>0.72199999999999998</v>
      </c>
      <c r="H473" s="157">
        <v>0</v>
      </c>
      <c r="I473" s="19">
        <v>0.69799999999999995</v>
      </c>
      <c r="J473" s="157">
        <v>0</v>
      </c>
      <c r="K473" s="157">
        <v>0</v>
      </c>
      <c r="L473" s="157">
        <v>0</v>
      </c>
      <c r="M473" s="157">
        <v>0</v>
      </c>
      <c r="O473" s="157"/>
      <c r="P473" s="19"/>
    </row>
    <row r="474" spans="1:16" x14ac:dyDescent="0.25">
      <c r="A474" s="17" t="s">
        <v>1144</v>
      </c>
      <c r="B474" s="15" t="s">
        <v>1145</v>
      </c>
      <c r="C474" s="15">
        <v>1</v>
      </c>
      <c r="D474" s="15">
        <v>0</v>
      </c>
      <c r="E474" s="157">
        <v>3617784</v>
      </c>
      <c r="F474" s="157">
        <v>0</v>
      </c>
      <c r="G474" s="19">
        <v>0.69599999999999995</v>
      </c>
      <c r="H474" s="157">
        <v>0</v>
      </c>
      <c r="I474" s="19">
        <v>0.65200000000000002</v>
      </c>
      <c r="J474" s="157">
        <v>0</v>
      </c>
      <c r="K474" s="157">
        <v>0</v>
      </c>
      <c r="L474" s="157">
        <v>0</v>
      </c>
      <c r="M474" s="157">
        <v>14982</v>
      </c>
      <c r="O474" s="157"/>
      <c r="P474" s="19"/>
    </row>
    <row r="475" spans="1:16" x14ac:dyDescent="0.25">
      <c r="A475" s="17" t="s">
        <v>1146</v>
      </c>
      <c r="B475" s="15" t="s">
        <v>1147</v>
      </c>
      <c r="C475" s="15">
        <v>1</v>
      </c>
      <c r="D475" s="15">
        <v>0</v>
      </c>
      <c r="E475" s="157">
        <v>2125929</v>
      </c>
      <c r="F475" s="157">
        <v>0</v>
      </c>
      <c r="G475" s="19">
        <v>0.73399999999999999</v>
      </c>
      <c r="H475" s="157">
        <v>5000</v>
      </c>
      <c r="I475" s="19">
        <v>0.69399999999999995</v>
      </c>
      <c r="J475" s="157">
        <v>0</v>
      </c>
      <c r="K475" s="157">
        <v>0</v>
      </c>
      <c r="L475" s="157">
        <v>0</v>
      </c>
      <c r="M475" s="157">
        <v>0</v>
      </c>
      <c r="O475" s="157"/>
      <c r="P475" s="19"/>
    </row>
    <row r="476" spans="1:16" x14ac:dyDescent="0.25">
      <c r="A476" s="17" t="s">
        <v>1148</v>
      </c>
      <c r="B476" s="15" t="s">
        <v>1149</v>
      </c>
      <c r="C476" s="15">
        <v>1</v>
      </c>
      <c r="D476" s="15">
        <v>0</v>
      </c>
      <c r="E476" s="157">
        <v>1054622</v>
      </c>
      <c r="F476" s="157">
        <v>0</v>
      </c>
      <c r="G476" s="19">
        <v>0.63800000000000001</v>
      </c>
      <c r="H476" s="157">
        <v>0</v>
      </c>
      <c r="I476" s="19">
        <v>0.58799999999999997</v>
      </c>
      <c r="J476" s="157">
        <v>0</v>
      </c>
      <c r="K476" s="157">
        <v>0</v>
      </c>
      <c r="L476" s="157">
        <v>0</v>
      </c>
      <c r="M476" s="157">
        <v>18581</v>
      </c>
      <c r="O476" s="157"/>
      <c r="P476" s="19"/>
    </row>
    <row r="477" spans="1:16" x14ac:dyDescent="0.25">
      <c r="A477" s="17" t="s">
        <v>1150</v>
      </c>
      <c r="B477" s="15" t="s">
        <v>1151</v>
      </c>
      <c r="C477" s="15">
        <v>1</v>
      </c>
      <c r="D477" s="15">
        <v>0</v>
      </c>
      <c r="E477" s="157">
        <v>2739592</v>
      </c>
      <c r="F477" s="157">
        <v>0</v>
      </c>
      <c r="G477" s="19">
        <v>0.76900000000000002</v>
      </c>
      <c r="H477" s="157">
        <v>5000</v>
      </c>
      <c r="I477" s="19">
        <v>0.72099999999999997</v>
      </c>
      <c r="J477" s="157">
        <v>28735</v>
      </c>
      <c r="K477" s="157">
        <v>0</v>
      </c>
      <c r="L477" s="157">
        <v>0</v>
      </c>
      <c r="M477" s="157">
        <v>0</v>
      </c>
      <c r="O477" s="157"/>
      <c r="P477" s="19"/>
    </row>
    <row r="478" spans="1:16" x14ac:dyDescent="0.25">
      <c r="A478" s="17" t="s">
        <v>1152</v>
      </c>
      <c r="B478" s="15" t="s">
        <v>1153</v>
      </c>
      <c r="C478" s="15">
        <v>1</v>
      </c>
      <c r="D478" s="15">
        <v>0</v>
      </c>
      <c r="E478" s="157">
        <v>12526665</v>
      </c>
      <c r="F478" s="157">
        <v>0</v>
      </c>
      <c r="G478" s="19">
        <v>0.9</v>
      </c>
      <c r="H478" s="157">
        <v>0</v>
      </c>
      <c r="I478" s="19">
        <v>0.89200000000000002</v>
      </c>
      <c r="J478" s="157">
        <v>33250</v>
      </c>
      <c r="K478" s="157">
        <v>0</v>
      </c>
      <c r="L478" s="157">
        <v>0</v>
      </c>
      <c r="M478" s="157">
        <v>0</v>
      </c>
      <c r="O478" s="157"/>
      <c r="P478" s="19"/>
    </row>
    <row r="479" spans="1:16" x14ac:dyDescent="0.25">
      <c r="A479" s="17" t="s">
        <v>1154</v>
      </c>
      <c r="B479" s="15" t="s">
        <v>1155</v>
      </c>
      <c r="C479" s="15">
        <v>1</v>
      </c>
      <c r="D479" s="15">
        <v>0</v>
      </c>
      <c r="E479" s="157">
        <v>234399</v>
      </c>
      <c r="F479" s="157">
        <v>0</v>
      </c>
      <c r="G479" s="19">
        <v>0.249</v>
      </c>
      <c r="H479" s="157">
        <v>0</v>
      </c>
      <c r="I479" s="19">
        <v>0.374</v>
      </c>
      <c r="J479" s="157">
        <v>17792</v>
      </c>
      <c r="K479" s="157">
        <v>0</v>
      </c>
      <c r="L479" s="157">
        <v>0</v>
      </c>
      <c r="M479" s="157">
        <v>0</v>
      </c>
      <c r="O479" s="157"/>
      <c r="P479" s="19"/>
    </row>
    <row r="480" spans="1:16" x14ac:dyDescent="0.25">
      <c r="A480" s="17" t="s">
        <v>1156</v>
      </c>
      <c r="B480" s="15" t="s">
        <v>1157</v>
      </c>
      <c r="C480" s="15">
        <v>1</v>
      </c>
      <c r="D480" s="15">
        <v>0</v>
      </c>
      <c r="E480" s="157">
        <v>0</v>
      </c>
      <c r="F480" s="157">
        <v>0</v>
      </c>
      <c r="G480" s="19">
        <v>0.48899999999999999</v>
      </c>
      <c r="H480" s="157">
        <v>0</v>
      </c>
      <c r="I480" s="19">
        <v>0.63200000000000001</v>
      </c>
      <c r="J480" s="157">
        <v>0</v>
      </c>
      <c r="K480" s="157">
        <v>0</v>
      </c>
      <c r="L480" s="157">
        <v>0</v>
      </c>
      <c r="M480" s="157">
        <v>0</v>
      </c>
      <c r="O480" s="157"/>
      <c r="P480" s="19"/>
    </row>
    <row r="481" spans="1:16" x14ac:dyDescent="0.25">
      <c r="A481" s="17" t="s">
        <v>1158</v>
      </c>
      <c r="B481" s="15" t="s">
        <v>1159</v>
      </c>
      <c r="C481" s="15">
        <v>1</v>
      </c>
      <c r="D481" s="15">
        <v>0</v>
      </c>
      <c r="E481" s="157">
        <v>1108656</v>
      </c>
      <c r="F481" s="157">
        <v>0</v>
      </c>
      <c r="G481" s="19">
        <v>0.73</v>
      </c>
      <c r="H481" s="157">
        <v>1817</v>
      </c>
      <c r="I481" s="19">
        <v>0.69799999999999995</v>
      </c>
      <c r="J481" s="157">
        <v>0</v>
      </c>
      <c r="K481" s="157">
        <v>0</v>
      </c>
      <c r="L481" s="157">
        <v>0</v>
      </c>
      <c r="M481" s="157">
        <v>0</v>
      </c>
      <c r="O481" s="157"/>
      <c r="P481" s="19"/>
    </row>
    <row r="482" spans="1:16" x14ac:dyDescent="0.25">
      <c r="A482" s="17" t="s">
        <v>1160</v>
      </c>
      <c r="B482" s="15" t="s">
        <v>1161</v>
      </c>
      <c r="C482" s="15">
        <v>1</v>
      </c>
      <c r="D482" s="15">
        <v>0</v>
      </c>
      <c r="E482" s="157">
        <v>683233</v>
      </c>
      <c r="F482" s="157">
        <v>97454</v>
      </c>
      <c r="G482" s="19">
        <v>0.79800000000000004</v>
      </c>
      <c r="H482" s="157">
        <v>0</v>
      </c>
      <c r="I482" s="19">
        <v>0.72499999999999998</v>
      </c>
      <c r="J482" s="157">
        <v>0</v>
      </c>
      <c r="K482" s="157">
        <v>0</v>
      </c>
      <c r="L482" s="157">
        <v>0</v>
      </c>
      <c r="M482" s="157">
        <v>0</v>
      </c>
      <c r="O482" s="157"/>
      <c r="P482" s="19"/>
    </row>
    <row r="483" spans="1:16" x14ac:dyDescent="0.25">
      <c r="A483" s="17" t="s">
        <v>1162</v>
      </c>
      <c r="B483" s="15" t="s">
        <v>1163</v>
      </c>
      <c r="C483" s="15">
        <v>1</v>
      </c>
      <c r="D483" s="15">
        <v>0</v>
      </c>
      <c r="E483" s="157">
        <v>1739284</v>
      </c>
      <c r="F483" s="157">
        <v>0</v>
      </c>
      <c r="G483" s="19">
        <v>0.82699999999999996</v>
      </c>
      <c r="H483" s="157">
        <v>6100</v>
      </c>
      <c r="I483" s="19">
        <v>0.73799999999999999</v>
      </c>
      <c r="J483" s="157">
        <v>5004</v>
      </c>
      <c r="K483" s="157">
        <v>0</v>
      </c>
      <c r="L483" s="157">
        <v>0</v>
      </c>
      <c r="M483" s="157">
        <v>0</v>
      </c>
      <c r="O483" s="157"/>
      <c r="P483" s="19"/>
    </row>
    <row r="484" spans="1:16" x14ac:dyDescent="0.25">
      <c r="A484" s="17" t="s">
        <v>1164</v>
      </c>
      <c r="B484" s="15" t="s">
        <v>1165</v>
      </c>
      <c r="C484" s="15">
        <v>1</v>
      </c>
      <c r="D484" s="15">
        <v>0</v>
      </c>
      <c r="E484" s="157">
        <v>609629</v>
      </c>
      <c r="F484" s="157">
        <v>0</v>
      </c>
      <c r="G484" s="19">
        <v>0.9</v>
      </c>
      <c r="H484" s="157">
        <v>0</v>
      </c>
      <c r="I484" s="19">
        <v>0.75700000000000001</v>
      </c>
      <c r="J484" s="157">
        <v>0</v>
      </c>
      <c r="K484" s="157">
        <v>0</v>
      </c>
      <c r="L484" s="157">
        <v>0</v>
      </c>
      <c r="M484" s="157">
        <v>0</v>
      </c>
      <c r="O484" s="157"/>
      <c r="P484" s="19"/>
    </row>
    <row r="485" spans="1:16" x14ac:dyDescent="0.25">
      <c r="A485" s="17" t="s">
        <v>1166</v>
      </c>
      <c r="B485" s="15" t="s">
        <v>1167</v>
      </c>
      <c r="C485" s="15">
        <v>1</v>
      </c>
      <c r="D485" s="15">
        <v>0</v>
      </c>
      <c r="E485" s="157">
        <v>1999956</v>
      </c>
      <c r="F485" s="157">
        <v>0</v>
      </c>
      <c r="G485" s="19">
        <v>0.89</v>
      </c>
      <c r="H485" s="157">
        <v>0</v>
      </c>
      <c r="I485" s="19">
        <v>0.79200000000000004</v>
      </c>
      <c r="J485" s="157">
        <v>24840</v>
      </c>
      <c r="K485" s="157">
        <v>0</v>
      </c>
      <c r="L485" s="157">
        <v>0</v>
      </c>
      <c r="M485" s="157">
        <v>0</v>
      </c>
      <c r="O485" s="157"/>
      <c r="P485" s="19"/>
    </row>
    <row r="486" spans="1:16" x14ac:dyDescent="0.25">
      <c r="A486" s="17" t="s">
        <v>1168</v>
      </c>
      <c r="B486" s="15" t="s">
        <v>1169</v>
      </c>
      <c r="C486" s="15">
        <v>1</v>
      </c>
      <c r="D486" s="15">
        <v>0</v>
      </c>
      <c r="E486" s="157">
        <v>2369651</v>
      </c>
      <c r="F486" s="157">
        <v>0</v>
      </c>
      <c r="G486" s="19">
        <v>0.629</v>
      </c>
      <c r="H486" s="157">
        <v>0</v>
      </c>
      <c r="I486" s="19">
        <v>0.70899999999999996</v>
      </c>
      <c r="J486" s="157">
        <v>14950</v>
      </c>
      <c r="K486" s="157">
        <v>0</v>
      </c>
      <c r="L486" s="157">
        <v>0</v>
      </c>
      <c r="M486" s="157">
        <v>0</v>
      </c>
      <c r="O486" s="157"/>
      <c r="P486" s="19"/>
    </row>
    <row r="487" spans="1:16" x14ac:dyDescent="0.25">
      <c r="A487" s="17" t="s">
        <v>1170</v>
      </c>
      <c r="B487" s="15" t="s">
        <v>1171</v>
      </c>
      <c r="C487" s="15">
        <v>1</v>
      </c>
      <c r="D487" s="15">
        <v>0</v>
      </c>
      <c r="E487" s="157">
        <v>733888</v>
      </c>
      <c r="F487" s="157">
        <v>9097</v>
      </c>
      <c r="G487" s="19">
        <v>0.64300000000000002</v>
      </c>
      <c r="H487" s="157">
        <v>0</v>
      </c>
      <c r="I487" s="19">
        <v>0.71499999999999997</v>
      </c>
      <c r="J487" s="157">
        <v>20090</v>
      </c>
      <c r="K487" s="157">
        <v>0</v>
      </c>
      <c r="L487" s="157">
        <v>0</v>
      </c>
      <c r="M487" s="157">
        <v>0</v>
      </c>
      <c r="O487" s="157"/>
      <c r="P487" s="19"/>
    </row>
    <row r="488" spans="1:16" x14ac:dyDescent="0.25">
      <c r="A488" s="17" t="s">
        <v>1172</v>
      </c>
      <c r="B488" s="15" t="s">
        <v>1173</v>
      </c>
      <c r="C488" s="15">
        <v>1</v>
      </c>
      <c r="D488" s="15">
        <v>0</v>
      </c>
      <c r="E488" s="157">
        <v>1133110</v>
      </c>
      <c r="F488" s="157">
        <v>0</v>
      </c>
      <c r="G488" s="19">
        <v>0.54300000000000004</v>
      </c>
      <c r="H488" s="157">
        <v>0</v>
      </c>
      <c r="I488" s="19">
        <v>0.67400000000000004</v>
      </c>
      <c r="J488" s="157">
        <v>0</v>
      </c>
      <c r="K488" s="157">
        <v>0</v>
      </c>
      <c r="L488" s="157">
        <v>0</v>
      </c>
      <c r="M488" s="157">
        <v>16850</v>
      </c>
      <c r="O488" s="157"/>
      <c r="P488" s="19"/>
    </row>
    <row r="489" spans="1:16" x14ac:dyDescent="0.25">
      <c r="A489" s="17" t="s">
        <v>1174</v>
      </c>
      <c r="B489" s="15" t="s">
        <v>1175</v>
      </c>
      <c r="C489" s="15">
        <v>1</v>
      </c>
      <c r="D489" s="15">
        <v>0</v>
      </c>
      <c r="E489" s="157">
        <v>2375315</v>
      </c>
      <c r="F489" s="157">
        <v>0</v>
      </c>
      <c r="G489" s="19">
        <v>0.79800000000000004</v>
      </c>
      <c r="H489" s="157">
        <v>0</v>
      </c>
      <c r="I489" s="19">
        <v>0.75900000000000001</v>
      </c>
      <c r="J489" s="157">
        <v>0</v>
      </c>
      <c r="K489" s="157">
        <v>0</v>
      </c>
      <c r="L489" s="157">
        <v>0</v>
      </c>
      <c r="M489" s="157">
        <v>0</v>
      </c>
      <c r="O489" s="157"/>
      <c r="P489" s="19"/>
    </row>
    <row r="490" spans="1:16" x14ac:dyDescent="0.25">
      <c r="A490" s="17" t="s">
        <v>1176</v>
      </c>
      <c r="B490" s="15" t="s">
        <v>1177</v>
      </c>
      <c r="C490" s="15">
        <v>1</v>
      </c>
      <c r="D490" s="15">
        <v>0</v>
      </c>
      <c r="E490" s="157">
        <v>2875933</v>
      </c>
      <c r="F490" s="157">
        <v>3137</v>
      </c>
      <c r="G490" s="19">
        <v>0.9</v>
      </c>
      <c r="H490" s="157">
        <v>0</v>
      </c>
      <c r="I490" s="19">
        <v>0.78700000000000003</v>
      </c>
      <c r="J490" s="157">
        <v>0</v>
      </c>
      <c r="K490" s="157">
        <v>0</v>
      </c>
      <c r="L490" s="157">
        <v>0</v>
      </c>
      <c r="M490" s="157">
        <v>0</v>
      </c>
      <c r="O490" s="157"/>
      <c r="P490" s="19"/>
    </row>
    <row r="491" spans="1:16" x14ac:dyDescent="0.25">
      <c r="A491" s="17" t="s">
        <v>1178</v>
      </c>
      <c r="B491" s="15" t="s">
        <v>1179</v>
      </c>
      <c r="C491" s="15">
        <v>1</v>
      </c>
      <c r="D491" s="15">
        <v>0</v>
      </c>
      <c r="E491" s="157">
        <v>3151759</v>
      </c>
      <c r="F491" s="157">
        <v>0</v>
      </c>
      <c r="G491" s="19">
        <v>0.9</v>
      </c>
      <c r="H491" s="157">
        <v>10000</v>
      </c>
      <c r="I491" s="19">
        <v>0.83099999999999996</v>
      </c>
      <c r="J491" s="157">
        <v>31220</v>
      </c>
      <c r="K491" s="157">
        <v>0</v>
      </c>
      <c r="L491" s="157">
        <v>0</v>
      </c>
      <c r="M491" s="157">
        <v>0</v>
      </c>
      <c r="O491" s="157"/>
      <c r="P491" s="19"/>
    </row>
    <row r="492" spans="1:16" x14ac:dyDescent="0.25">
      <c r="A492" s="17" t="s">
        <v>1180</v>
      </c>
      <c r="B492" s="15" t="s">
        <v>1181</v>
      </c>
      <c r="C492" s="15">
        <v>1</v>
      </c>
      <c r="D492" s="15">
        <v>0</v>
      </c>
      <c r="E492" s="157">
        <v>1108549</v>
      </c>
      <c r="F492" s="157">
        <v>0</v>
      </c>
      <c r="G492" s="19">
        <v>0.9</v>
      </c>
      <c r="H492" s="157">
        <v>4000</v>
      </c>
      <c r="I492" s="19">
        <v>0.8</v>
      </c>
      <c r="J492" s="157">
        <v>0</v>
      </c>
      <c r="K492" s="157">
        <v>0</v>
      </c>
      <c r="L492" s="157">
        <v>0</v>
      </c>
      <c r="M492" s="157">
        <v>0</v>
      </c>
      <c r="O492" s="157"/>
      <c r="P492" s="19"/>
    </row>
    <row r="493" spans="1:16" x14ac:dyDescent="0.25">
      <c r="A493" s="17" t="s">
        <v>1182</v>
      </c>
      <c r="B493" s="15" t="s">
        <v>1183</v>
      </c>
      <c r="C493" s="15">
        <v>1</v>
      </c>
      <c r="D493" s="15">
        <v>0</v>
      </c>
      <c r="E493" s="157">
        <v>4025659</v>
      </c>
      <c r="F493" s="157">
        <v>0</v>
      </c>
      <c r="G493" s="19">
        <v>0.9</v>
      </c>
      <c r="H493" s="157">
        <v>0</v>
      </c>
      <c r="I493" s="19">
        <v>0.85399999999999998</v>
      </c>
      <c r="J493" s="157">
        <v>26506</v>
      </c>
      <c r="K493" s="157">
        <v>0</v>
      </c>
      <c r="L493" s="157">
        <v>0</v>
      </c>
      <c r="M493" s="157">
        <v>0</v>
      </c>
      <c r="O493" s="157"/>
      <c r="P493" s="19"/>
    </row>
    <row r="494" spans="1:16" x14ac:dyDescent="0.25">
      <c r="A494" s="17" t="s">
        <v>1184</v>
      </c>
      <c r="B494" s="15" t="s">
        <v>1185</v>
      </c>
      <c r="C494" s="15">
        <v>1</v>
      </c>
      <c r="D494" s="15">
        <v>0</v>
      </c>
      <c r="E494" s="157">
        <v>1079718</v>
      </c>
      <c r="F494" s="157">
        <v>0</v>
      </c>
      <c r="G494" s="19">
        <v>0.79</v>
      </c>
      <c r="H494" s="157">
        <v>0</v>
      </c>
      <c r="I494" s="19">
        <v>0.80100000000000005</v>
      </c>
      <c r="J494" s="157">
        <v>0</v>
      </c>
      <c r="K494" s="157">
        <v>0</v>
      </c>
      <c r="L494" s="157">
        <v>0</v>
      </c>
      <c r="M494" s="157">
        <v>0</v>
      </c>
      <c r="O494" s="157"/>
      <c r="P494" s="19"/>
    </row>
    <row r="495" spans="1:16" x14ac:dyDescent="0.25">
      <c r="A495" s="17" t="s">
        <v>1186</v>
      </c>
      <c r="B495" s="15" t="s">
        <v>1187</v>
      </c>
      <c r="C495" s="15">
        <v>1</v>
      </c>
      <c r="D495" s="15">
        <v>0</v>
      </c>
      <c r="E495" s="157">
        <v>2886475</v>
      </c>
      <c r="F495" s="157">
        <v>4041</v>
      </c>
      <c r="G495" s="19">
        <v>0.9</v>
      </c>
      <c r="H495" s="157">
        <v>0</v>
      </c>
      <c r="I495" s="19">
        <v>0.84599999999999997</v>
      </c>
      <c r="J495" s="157">
        <v>0</v>
      </c>
      <c r="K495" s="157">
        <v>0</v>
      </c>
      <c r="L495" s="157">
        <v>0</v>
      </c>
      <c r="M495" s="157">
        <v>0</v>
      </c>
      <c r="O495" s="157"/>
      <c r="P495" s="19"/>
    </row>
    <row r="496" spans="1:16" x14ac:dyDescent="0.25">
      <c r="A496" s="17" t="s">
        <v>1188</v>
      </c>
      <c r="B496" s="15" t="s">
        <v>1189</v>
      </c>
      <c r="C496" s="15">
        <v>1</v>
      </c>
      <c r="D496" s="15">
        <v>0</v>
      </c>
      <c r="E496" s="157">
        <v>12988417</v>
      </c>
      <c r="F496" s="157">
        <v>0</v>
      </c>
      <c r="G496" s="19">
        <v>0.78700000000000003</v>
      </c>
      <c r="H496" s="157">
        <v>8400</v>
      </c>
      <c r="I496" s="19">
        <v>0.745</v>
      </c>
      <c r="J496" s="157">
        <v>0</v>
      </c>
      <c r="K496" s="157">
        <v>0</v>
      </c>
      <c r="L496" s="157">
        <v>0</v>
      </c>
      <c r="M496" s="157">
        <v>149000</v>
      </c>
      <c r="O496" s="157"/>
      <c r="P496" s="19"/>
    </row>
    <row r="497" spans="1:16" x14ac:dyDescent="0.25">
      <c r="A497" s="17" t="s">
        <v>1190</v>
      </c>
      <c r="B497" s="15" t="s">
        <v>1191</v>
      </c>
      <c r="C497" s="15">
        <v>1</v>
      </c>
      <c r="D497" s="15">
        <v>0</v>
      </c>
      <c r="E497" s="157">
        <v>2010109</v>
      </c>
      <c r="F497" s="157">
        <v>8158</v>
      </c>
      <c r="G497" s="19">
        <v>0.9</v>
      </c>
      <c r="H497" s="157">
        <v>0</v>
      </c>
      <c r="I497" s="19">
        <v>0.86699999999999999</v>
      </c>
      <c r="J497" s="157">
        <v>4630</v>
      </c>
      <c r="K497" s="157">
        <v>0</v>
      </c>
      <c r="L497" s="157">
        <v>0</v>
      </c>
      <c r="M497" s="157">
        <v>0</v>
      </c>
      <c r="O497" s="157"/>
      <c r="P497" s="19"/>
    </row>
    <row r="498" spans="1:16" x14ac:dyDescent="0.25">
      <c r="A498" s="17" t="s">
        <v>1192</v>
      </c>
      <c r="B498" s="15" t="s">
        <v>1193</v>
      </c>
      <c r="C498" s="15">
        <v>1</v>
      </c>
      <c r="D498" s="15">
        <v>0</v>
      </c>
      <c r="E498" s="157">
        <v>5250546</v>
      </c>
      <c r="F498" s="157">
        <v>0</v>
      </c>
      <c r="G498" s="19">
        <v>0.9</v>
      </c>
      <c r="H498" s="157">
        <v>1500</v>
      </c>
      <c r="I498" s="19">
        <v>0.89700000000000002</v>
      </c>
      <c r="J498" s="157">
        <v>0</v>
      </c>
      <c r="K498" s="157">
        <v>0</v>
      </c>
      <c r="L498" s="157">
        <v>0</v>
      </c>
      <c r="M498" s="157">
        <v>0</v>
      </c>
      <c r="O498" s="157"/>
      <c r="P498" s="19"/>
    </row>
    <row r="499" spans="1:16" x14ac:dyDescent="0.25">
      <c r="A499" s="17" t="s">
        <v>1194</v>
      </c>
      <c r="B499" s="15" t="s">
        <v>1195</v>
      </c>
      <c r="C499" s="15">
        <v>1</v>
      </c>
      <c r="D499" s="15">
        <v>0</v>
      </c>
      <c r="E499" s="157">
        <v>1995931</v>
      </c>
      <c r="F499" s="157">
        <v>0</v>
      </c>
      <c r="G499" s="19">
        <v>0.9</v>
      </c>
      <c r="H499" s="157">
        <v>0</v>
      </c>
      <c r="I499" s="19">
        <v>0.75900000000000001</v>
      </c>
      <c r="J499" s="157">
        <v>0</v>
      </c>
      <c r="K499" s="157">
        <v>0</v>
      </c>
      <c r="L499" s="157">
        <v>0</v>
      </c>
      <c r="M499" s="157">
        <v>0</v>
      </c>
      <c r="O499" s="157"/>
      <c r="P499" s="19"/>
    </row>
    <row r="500" spans="1:16" x14ac:dyDescent="0.25">
      <c r="A500" s="17" t="s">
        <v>1196</v>
      </c>
      <c r="B500" s="15" t="s">
        <v>1197</v>
      </c>
      <c r="C500" s="15">
        <v>1</v>
      </c>
      <c r="D500" s="15">
        <v>0</v>
      </c>
      <c r="E500" s="157">
        <v>1111561</v>
      </c>
      <c r="F500" s="157">
        <v>0</v>
      </c>
      <c r="G500" s="19">
        <v>0.9</v>
      </c>
      <c r="H500" s="157">
        <v>0</v>
      </c>
      <c r="I500" s="19">
        <v>0.78100000000000003</v>
      </c>
      <c r="J500" s="157">
        <v>0</v>
      </c>
      <c r="K500" s="157">
        <v>0</v>
      </c>
      <c r="L500" s="157">
        <v>0</v>
      </c>
      <c r="M500" s="157">
        <v>0</v>
      </c>
      <c r="O500" s="157"/>
      <c r="P500" s="19"/>
    </row>
    <row r="501" spans="1:16" x14ac:dyDescent="0.25">
      <c r="A501" s="17" t="s">
        <v>1198</v>
      </c>
      <c r="B501" s="15" t="s">
        <v>1199</v>
      </c>
      <c r="C501" s="15">
        <v>1</v>
      </c>
      <c r="D501" s="15">
        <v>0</v>
      </c>
      <c r="E501" s="157">
        <v>612182</v>
      </c>
      <c r="F501" s="157">
        <v>12404</v>
      </c>
      <c r="G501" s="19">
        <v>0.9</v>
      </c>
      <c r="H501" s="157">
        <v>0</v>
      </c>
      <c r="I501" s="19">
        <v>0.81200000000000006</v>
      </c>
      <c r="J501" s="157">
        <v>0</v>
      </c>
      <c r="K501" s="157">
        <v>0</v>
      </c>
      <c r="L501" s="157">
        <v>0</v>
      </c>
      <c r="M501" s="157">
        <v>7566</v>
      </c>
      <c r="O501" s="157"/>
      <c r="P501" s="19"/>
    </row>
    <row r="502" spans="1:16" x14ac:dyDescent="0.25">
      <c r="A502" s="17" t="s">
        <v>1200</v>
      </c>
      <c r="B502" s="15" t="s">
        <v>1201</v>
      </c>
      <c r="C502" s="15">
        <v>1</v>
      </c>
      <c r="D502" s="15">
        <v>0</v>
      </c>
      <c r="E502" s="157">
        <v>882356</v>
      </c>
      <c r="F502" s="157">
        <v>0</v>
      </c>
      <c r="G502" s="19">
        <v>0.191</v>
      </c>
      <c r="H502" s="157">
        <v>1000</v>
      </c>
      <c r="I502" s="19">
        <v>0.46700000000000003</v>
      </c>
      <c r="J502" s="157">
        <v>0</v>
      </c>
      <c r="K502" s="157">
        <v>0</v>
      </c>
      <c r="L502" s="157">
        <v>0</v>
      </c>
      <c r="M502" s="157">
        <v>0</v>
      </c>
      <c r="O502" s="157"/>
      <c r="P502" s="19"/>
    </row>
    <row r="503" spans="1:16" x14ac:dyDescent="0.25">
      <c r="A503" s="17" t="s">
        <v>1202</v>
      </c>
      <c r="B503" s="15" t="s">
        <v>1203</v>
      </c>
      <c r="C503" s="15">
        <v>1</v>
      </c>
      <c r="D503" s="15">
        <v>0</v>
      </c>
      <c r="E503" s="157">
        <v>2522800</v>
      </c>
      <c r="F503" s="157">
        <v>0</v>
      </c>
      <c r="G503" s="19">
        <v>0.9</v>
      </c>
      <c r="H503" s="157">
        <v>0</v>
      </c>
      <c r="I503" s="19">
        <v>0.80200000000000005</v>
      </c>
      <c r="J503" s="157">
        <v>0</v>
      </c>
      <c r="K503" s="157">
        <v>0</v>
      </c>
      <c r="L503" s="157">
        <v>0</v>
      </c>
      <c r="M503" s="157">
        <v>0</v>
      </c>
      <c r="O503" s="157"/>
      <c r="P503" s="19"/>
    </row>
    <row r="504" spans="1:16" x14ac:dyDescent="0.25">
      <c r="A504" s="17" t="s">
        <v>1204</v>
      </c>
      <c r="B504" s="15" t="s">
        <v>1205</v>
      </c>
      <c r="C504" s="15">
        <v>1</v>
      </c>
      <c r="D504" s="15">
        <v>0</v>
      </c>
      <c r="E504" s="157">
        <v>1058407</v>
      </c>
      <c r="F504" s="157">
        <v>0</v>
      </c>
      <c r="G504" s="19">
        <v>0.40600000000000003</v>
      </c>
      <c r="H504" s="157">
        <v>1000</v>
      </c>
      <c r="I504" s="19">
        <v>0.36299999999999999</v>
      </c>
      <c r="J504" s="157">
        <v>0</v>
      </c>
      <c r="K504" s="157">
        <v>0</v>
      </c>
      <c r="L504" s="157">
        <v>0</v>
      </c>
      <c r="M504" s="157">
        <v>0</v>
      </c>
      <c r="O504" s="157"/>
      <c r="P504" s="19"/>
    </row>
    <row r="505" spans="1:16" x14ac:dyDescent="0.25">
      <c r="A505" s="17" t="s">
        <v>1206</v>
      </c>
      <c r="B505" s="15" t="s">
        <v>1207</v>
      </c>
      <c r="C505" s="15">
        <v>1</v>
      </c>
      <c r="D505" s="15">
        <v>0</v>
      </c>
      <c r="E505" s="157">
        <v>1839000</v>
      </c>
      <c r="F505" s="157">
        <v>0</v>
      </c>
      <c r="G505" s="19">
        <v>0.56499999999999995</v>
      </c>
      <c r="H505" s="157">
        <v>12400</v>
      </c>
      <c r="I505" s="19">
        <v>0.54600000000000004</v>
      </c>
      <c r="J505" s="157">
        <v>20930</v>
      </c>
      <c r="K505" s="157">
        <v>0</v>
      </c>
      <c r="L505" s="157">
        <v>0</v>
      </c>
      <c r="M505" s="157">
        <v>0</v>
      </c>
      <c r="O505" s="157"/>
      <c r="P505" s="19"/>
    </row>
    <row r="506" spans="1:16" x14ac:dyDescent="0.25">
      <c r="A506" s="17" t="s">
        <v>1208</v>
      </c>
      <c r="B506" s="15" t="s">
        <v>1209</v>
      </c>
      <c r="C506" s="15">
        <v>1</v>
      </c>
      <c r="D506" s="15">
        <v>0</v>
      </c>
      <c r="E506" s="157">
        <v>4347812</v>
      </c>
      <c r="F506" s="157">
        <v>0</v>
      </c>
      <c r="G506" s="19">
        <v>0.66600000000000004</v>
      </c>
      <c r="H506" s="157">
        <v>14970</v>
      </c>
      <c r="I506" s="19">
        <v>0.64200000000000002</v>
      </c>
      <c r="J506" s="157">
        <v>0</v>
      </c>
      <c r="K506" s="157">
        <v>0</v>
      </c>
      <c r="L506" s="157">
        <v>0</v>
      </c>
      <c r="M506" s="157">
        <v>0</v>
      </c>
      <c r="O506" s="157"/>
      <c r="P506" s="19"/>
    </row>
    <row r="507" spans="1:16" x14ac:dyDescent="0.25">
      <c r="A507" s="17" t="s">
        <v>1210</v>
      </c>
      <c r="B507" s="15" t="s">
        <v>1211</v>
      </c>
      <c r="C507" s="15">
        <v>1</v>
      </c>
      <c r="D507" s="15">
        <v>0</v>
      </c>
      <c r="E507" s="157">
        <v>2374109</v>
      </c>
      <c r="F507" s="157">
        <v>0</v>
      </c>
      <c r="G507" s="19">
        <v>0.63200000000000001</v>
      </c>
      <c r="H507" s="157">
        <v>0</v>
      </c>
      <c r="I507" s="19">
        <v>0.59299999999999997</v>
      </c>
      <c r="J507" s="157">
        <v>0</v>
      </c>
      <c r="K507" s="157">
        <v>47346</v>
      </c>
      <c r="L507" s="157">
        <v>0</v>
      </c>
      <c r="M507" s="157">
        <v>30678</v>
      </c>
      <c r="O507" s="157"/>
      <c r="P507" s="19"/>
    </row>
    <row r="508" spans="1:16" x14ac:dyDescent="0.25">
      <c r="A508" s="17" t="s">
        <v>1212</v>
      </c>
      <c r="B508" s="15" t="s">
        <v>1213</v>
      </c>
      <c r="C508" s="15">
        <v>1</v>
      </c>
      <c r="D508" s="15">
        <v>0</v>
      </c>
      <c r="E508" s="157">
        <v>2897687</v>
      </c>
      <c r="F508" s="157">
        <v>0</v>
      </c>
      <c r="G508" s="19">
        <v>0.77500000000000002</v>
      </c>
      <c r="H508" s="157">
        <v>0</v>
      </c>
      <c r="I508" s="19">
        <v>0.68799999999999994</v>
      </c>
      <c r="J508" s="157">
        <v>0</v>
      </c>
      <c r="K508" s="157">
        <v>58154</v>
      </c>
      <c r="L508" s="157">
        <v>29077</v>
      </c>
      <c r="M508" s="157">
        <v>0</v>
      </c>
      <c r="O508" s="157"/>
      <c r="P508" s="19"/>
    </row>
    <row r="509" spans="1:16" x14ac:dyDescent="0.25">
      <c r="A509" s="17" t="s">
        <v>1214</v>
      </c>
      <c r="B509" s="15" t="s">
        <v>1215</v>
      </c>
      <c r="C509" s="15">
        <v>1</v>
      </c>
      <c r="D509" s="15">
        <v>0</v>
      </c>
      <c r="E509" s="157">
        <v>2702113</v>
      </c>
      <c r="F509" s="157">
        <v>0</v>
      </c>
      <c r="G509" s="19">
        <v>0.55000000000000004</v>
      </c>
      <c r="H509" s="157">
        <v>30000</v>
      </c>
      <c r="I509" s="19">
        <v>0.48099999999999998</v>
      </c>
      <c r="J509" s="157">
        <v>0</v>
      </c>
      <c r="K509" s="157">
        <v>0</v>
      </c>
      <c r="L509" s="157">
        <v>0</v>
      </c>
      <c r="M509" s="157">
        <v>0</v>
      </c>
      <c r="O509" s="157"/>
      <c r="P509" s="19"/>
    </row>
    <row r="510" spans="1:16" x14ac:dyDescent="0.25">
      <c r="A510" s="17" t="s">
        <v>1216</v>
      </c>
      <c r="B510" s="15" t="s">
        <v>1217</v>
      </c>
      <c r="C510" s="15">
        <v>1</v>
      </c>
      <c r="D510" s="15">
        <v>0</v>
      </c>
      <c r="E510" s="157">
        <v>1632676</v>
      </c>
      <c r="F510" s="157">
        <v>0</v>
      </c>
      <c r="G510" s="19">
        <v>0.61699999999999999</v>
      </c>
      <c r="H510" s="157">
        <v>26000</v>
      </c>
      <c r="I510" s="19">
        <v>0.54100000000000004</v>
      </c>
      <c r="J510" s="157">
        <v>0</v>
      </c>
      <c r="K510" s="157">
        <v>0</v>
      </c>
      <c r="L510" s="157">
        <v>0</v>
      </c>
      <c r="M510" s="157">
        <v>0</v>
      </c>
      <c r="O510" s="157"/>
      <c r="P510" s="19"/>
    </row>
    <row r="511" spans="1:16" x14ac:dyDescent="0.25">
      <c r="A511" s="17" t="s">
        <v>1218</v>
      </c>
      <c r="B511" s="15" t="s">
        <v>1219</v>
      </c>
      <c r="C511" s="15">
        <v>1</v>
      </c>
      <c r="D511" s="15">
        <v>0</v>
      </c>
      <c r="E511" s="157">
        <v>2124390</v>
      </c>
      <c r="F511" s="157">
        <v>0</v>
      </c>
      <c r="G511" s="19">
        <v>0.9</v>
      </c>
      <c r="H511" s="157">
        <v>0</v>
      </c>
      <c r="I511" s="19">
        <v>0.85599999999999998</v>
      </c>
      <c r="J511" s="157">
        <v>17664</v>
      </c>
      <c r="K511" s="157">
        <v>0</v>
      </c>
      <c r="L511" s="157">
        <v>0</v>
      </c>
      <c r="M511" s="157">
        <v>0</v>
      </c>
      <c r="O511" s="157"/>
      <c r="P511" s="19"/>
    </row>
    <row r="512" spans="1:16" x14ac:dyDescent="0.25">
      <c r="A512" s="17" t="s">
        <v>1220</v>
      </c>
      <c r="B512" s="15" t="s">
        <v>1221</v>
      </c>
      <c r="C512" s="15">
        <v>1</v>
      </c>
      <c r="D512" s="15">
        <v>0</v>
      </c>
      <c r="E512" s="157">
        <v>5963855</v>
      </c>
      <c r="F512" s="157">
        <v>76937</v>
      </c>
      <c r="G512" s="19">
        <v>0.40699999999999997</v>
      </c>
      <c r="H512" s="157">
        <v>0</v>
      </c>
      <c r="I512" s="19">
        <v>0.56000000000000005</v>
      </c>
      <c r="J512" s="157">
        <v>0</v>
      </c>
      <c r="K512" s="157">
        <v>25031</v>
      </c>
      <c r="L512" s="157">
        <v>0</v>
      </c>
      <c r="M512" s="157">
        <v>0</v>
      </c>
      <c r="O512" s="157"/>
      <c r="P512" s="19"/>
    </row>
    <row r="513" spans="1:16" x14ac:dyDescent="0.25">
      <c r="A513" s="17" t="s">
        <v>1222</v>
      </c>
      <c r="B513" s="15" t="s">
        <v>1223</v>
      </c>
      <c r="C513" s="15">
        <v>1</v>
      </c>
      <c r="D513" s="15">
        <v>0</v>
      </c>
      <c r="E513" s="157">
        <v>3462809</v>
      </c>
      <c r="F513" s="157">
        <v>0</v>
      </c>
      <c r="G513" s="19">
        <v>0.64100000000000001</v>
      </c>
      <c r="H513" s="157">
        <v>0</v>
      </c>
      <c r="I513" s="19">
        <v>0.64300000000000002</v>
      </c>
      <c r="J513" s="157">
        <v>23730</v>
      </c>
      <c r="K513" s="157">
        <v>391537</v>
      </c>
      <c r="L513" s="157">
        <v>391537</v>
      </c>
      <c r="M513" s="157">
        <v>16686</v>
      </c>
      <c r="O513" s="157"/>
      <c r="P513" s="19"/>
    </row>
    <row r="514" spans="1:16" x14ac:dyDescent="0.25">
      <c r="A514" s="17" t="s">
        <v>1224</v>
      </c>
      <c r="B514" s="15" t="s">
        <v>1225</v>
      </c>
      <c r="C514" s="15">
        <v>1</v>
      </c>
      <c r="D514" s="15">
        <v>0</v>
      </c>
      <c r="E514" s="157">
        <v>11389069</v>
      </c>
      <c r="F514" s="157">
        <v>0</v>
      </c>
      <c r="G514" s="19">
        <v>0.57199999999999995</v>
      </c>
      <c r="H514" s="157">
        <v>0</v>
      </c>
      <c r="I514" s="19">
        <v>0.66600000000000004</v>
      </c>
      <c r="J514" s="157">
        <v>0</v>
      </c>
      <c r="K514" s="157">
        <v>0</v>
      </c>
      <c r="L514" s="157">
        <v>0</v>
      </c>
      <c r="M514" s="157">
        <v>60774</v>
      </c>
      <c r="O514" s="157"/>
      <c r="P514" s="19"/>
    </row>
    <row r="515" spans="1:16" x14ac:dyDescent="0.25">
      <c r="A515" s="17" t="s">
        <v>1226</v>
      </c>
      <c r="B515" s="15" t="s">
        <v>1227</v>
      </c>
      <c r="C515" s="15">
        <v>1</v>
      </c>
      <c r="D515" s="15">
        <v>0</v>
      </c>
      <c r="E515" s="157">
        <v>273850</v>
      </c>
      <c r="F515" s="157">
        <v>0</v>
      </c>
      <c r="G515" s="19">
        <v>6.5000000000000002E-2</v>
      </c>
      <c r="H515" s="157">
        <v>0</v>
      </c>
      <c r="I515" s="19">
        <v>0.125</v>
      </c>
      <c r="J515" s="157">
        <v>1200</v>
      </c>
      <c r="K515" s="157">
        <v>0</v>
      </c>
      <c r="L515" s="157">
        <v>0</v>
      </c>
      <c r="M515" s="157">
        <v>0</v>
      </c>
      <c r="O515" s="157"/>
      <c r="P515" s="19"/>
    </row>
    <row r="516" spans="1:16" x14ac:dyDescent="0.25">
      <c r="A516" s="17" t="s">
        <v>1228</v>
      </c>
      <c r="B516" s="15" t="s">
        <v>1229</v>
      </c>
      <c r="C516" s="15">
        <v>1</v>
      </c>
      <c r="D516" s="15">
        <v>0</v>
      </c>
      <c r="E516" s="157">
        <v>895929</v>
      </c>
      <c r="F516" s="157">
        <v>0</v>
      </c>
      <c r="G516" s="19">
        <v>0.52500000000000002</v>
      </c>
      <c r="H516" s="157">
        <v>0</v>
      </c>
      <c r="I516" s="19">
        <v>0.68100000000000005</v>
      </c>
      <c r="J516" s="157">
        <v>0</v>
      </c>
      <c r="K516" s="157">
        <v>0</v>
      </c>
      <c r="L516" s="157">
        <v>0</v>
      </c>
      <c r="M516" s="157">
        <v>0</v>
      </c>
      <c r="O516" s="157"/>
      <c r="P516" s="19"/>
    </row>
    <row r="517" spans="1:16" x14ac:dyDescent="0.25">
      <c r="A517" s="17" t="s">
        <v>1230</v>
      </c>
      <c r="B517" s="15" t="s">
        <v>1231</v>
      </c>
      <c r="C517" s="15">
        <v>1</v>
      </c>
      <c r="D517" s="15">
        <v>0</v>
      </c>
      <c r="E517" s="157">
        <v>2034835</v>
      </c>
      <c r="F517" s="157">
        <v>0</v>
      </c>
      <c r="G517" s="19">
        <v>0.56699999999999995</v>
      </c>
      <c r="H517" s="157">
        <v>0</v>
      </c>
      <c r="I517" s="19">
        <v>0.624</v>
      </c>
      <c r="J517" s="157">
        <v>18470</v>
      </c>
      <c r="K517" s="157">
        <v>0</v>
      </c>
      <c r="L517" s="157">
        <v>0</v>
      </c>
      <c r="M517" s="157">
        <v>0</v>
      </c>
      <c r="O517" s="157"/>
      <c r="P517" s="19"/>
    </row>
    <row r="518" spans="1:16" x14ac:dyDescent="0.25">
      <c r="A518" s="17" t="s">
        <v>1232</v>
      </c>
      <c r="B518" s="15" t="s">
        <v>1233</v>
      </c>
      <c r="C518" s="15">
        <v>1</v>
      </c>
      <c r="D518" s="15">
        <v>0</v>
      </c>
      <c r="E518" s="157">
        <v>2773233</v>
      </c>
      <c r="F518" s="157">
        <v>0</v>
      </c>
      <c r="G518" s="19">
        <v>0.61599999999999999</v>
      </c>
      <c r="H518" s="157">
        <v>0</v>
      </c>
      <c r="I518" s="19">
        <v>0.60199999999999998</v>
      </c>
      <c r="J518" s="157">
        <v>0</v>
      </c>
      <c r="K518" s="157">
        <v>741625</v>
      </c>
      <c r="L518" s="157">
        <v>365016</v>
      </c>
      <c r="M518" s="157">
        <v>0</v>
      </c>
      <c r="O518" s="157"/>
      <c r="P518" s="19"/>
    </row>
    <row r="519" spans="1:16" x14ac:dyDescent="0.25">
      <c r="A519" s="17" t="s">
        <v>1234</v>
      </c>
      <c r="B519" s="15" t="s">
        <v>1235</v>
      </c>
      <c r="C519" s="15">
        <v>1</v>
      </c>
      <c r="D519" s="15">
        <v>0</v>
      </c>
      <c r="E519" s="157">
        <v>8363967</v>
      </c>
      <c r="F519" s="157">
        <v>0</v>
      </c>
      <c r="G519" s="19">
        <v>0.65500000000000003</v>
      </c>
      <c r="H519" s="157">
        <v>0</v>
      </c>
      <c r="I519" s="19">
        <v>0.67300000000000004</v>
      </c>
      <c r="J519" s="157">
        <v>0</v>
      </c>
      <c r="K519" s="157">
        <v>0</v>
      </c>
      <c r="L519" s="157">
        <v>0</v>
      </c>
      <c r="M519" s="157">
        <v>0</v>
      </c>
      <c r="O519" s="157"/>
      <c r="P519" s="19"/>
    </row>
    <row r="520" spans="1:16" x14ac:dyDescent="0.25">
      <c r="A520" s="17" t="s">
        <v>1236</v>
      </c>
      <c r="B520" s="15" t="s">
        <v>1237</v>
      </c>
      <c r="C520" s="15">
        <v>1</v>
      </c>
      <c r="D520" s="15">
        <v>0</v>
      </c>
      <c r="E520" s="157">
        <v>2906818</v>
      </c>
      <c r="F520" s="157">
        <v>0</v>
      </c>
      <c r="G520" s="19">
        <v>0.66900000000000004</v>
      </c>
      <c r="H520" s="157">
        <v>32680</v>
      </c>
      <c r="I520" s="19">
        <v>0.59699999999999998</v>
      </c>
      <c r="J520" s="157">
        <v>13940</v>
      </c>
      <c r="K520" s="157">
        <v>0</v>
      </c>
      <c r="L520" s="157">
        <v>0</v>
      </c>
      <c r="M520" s="157">
        <v>0</v>
      </c>
      <c r="O520" s="157"/>
      <c r="P520" s="19"/>
    </row>
    <row r="521" spans="1:16" x14ac:dyDescent="0.25">
      <c r="A521" s="17" t="s">
        <v>1238</v>
      </c>
      <c r="B521" s="15" t="s">
        <v>1239</v>
      </c>
      <c r="C521" s="15">
        <v>1</v>
      </c>
      <c r="D521" s="15">
        <v>0</v>
      </c>
      <c r="E521" s="157">
        <v>2428799</v>
      </c>
      <c r="F521" s="157">
        <v>0</v>
      </c>
      <c r="G521" s="19">
        <v>0.65200000000000002</v>
      </c>
      <c r="H521" s="157">
        <v>4500</v>
      </c>
      <c r="I521" s="19">
        <v>0.63300000000000001</v>
      </c>
      <c r="J521" s="157">
        <v>7030</v>
      </c>
      <c r="K521" s="157">
        <v>0</v>
      </c>
      <c r="L521" s="157">
        <v>0</v>
      </c>
      <c r="M521" s="157">
        <v>0</v>
      </c>
      <c r="O521" s="157"/>
      <c r="P521" s="19"/>
    </row>
    <row r="522" spans="1:16" x14ac:dyDescent="0.25">
      <c r="A522" s="17" t="s">
        <v>1240</v>
      </c>
      <c r="B522" s="15" t="s">
        <v>1241</v>
      </c>
      <c r="C522" s="15">
        <v>1</v>
      </c>
      <c r="D522" s="15">
        <v>0</v>
      </c>
      <c r="E522" s="157">
        <v>1946057</v>
      </c>
      <c r="F522" s="157">
        <v>0</v>
      </c>
      <c r="G522" s="19">
        <v>0.9</v>
      </c>
      <c r="H522" s="157">
        <v>0</v>
      </c>
      <c r="I522" s="19">
        <v>0.79600000000000004</v>
      </c>
      <c r="J522" s="157">
        <v>0</v>
      </c>
      <c r="K522" s="157">
        <v>0</v>
      </c>
      <c r="L522" s="157">
        <v>0</v>
      </c>
      <c r="M522" s="157">
        <v>0</v>
      </c>
      <c r="O522" s="157"/>
      <c r="P522" s="19"/>
    </row>
    <row r="523" spans="1:16" x14ac:dyDescent="0.25">
      <c r="A523" s="17" t="s">
        <v>1242</v>
      </c>
      <c r="B523" s="15" t="s">
        <v>1243</v>
      </c>
      <c r="C523" s="15">
        <v>1</v>
      </c>
      <c r="D523" s="15">
        <v>0</v>
      </c>
      <c r="E523" s="157">
        <v>985343</v>
      </c>
      <c r="F523" s="157">
        <v>0</v>
      </c>
      <c r="G523" s="19">
        <v>0.64600000000000002</v>
      </c>
      <c r="H523" s="157">
        <v>0</v>
      </c>
      <c r="I523" s="19">
        <v>0.58199999999999996</v>
      </c>
      <c r="J523" s="157">
        <v>0</v>
      </c>
      <c r="K523" s="157">
        <v>0</v>
      </c>
      <c r="L523" s="157">
        <v>0</v>
      </c>
      <c r="M523" s="157">
        <v>4627</v>
      </c>
      <c r="O523" s="157"/>
      <c r="P523" s="19"/>
    </row>
    <row r="524" spans="1:16" x14ac:dyDescent="0.25">
      <c r="A524" s="17" t="s">
        <v>1244</v>
      </c>
      <c r="B524" s="15" t="s">
        <v>1245</v>
      </c>
      <c r="C524" s="15">
        <v>1</v>
      </c>
      <c r="D524" s="15">
        <v>0</v>
      </c>
      <c r="E524" s="157">
        <v>865821</v>
      </c>
      <c r="F524" s="157">
        <v>0</v>
      </c>
      <c r="G524" s="19">
        <v>0.53300000000000003</v>
      </c>
      <c r="H524" s="157">
        <v>0</v>
      </c>
      <c r="I524" s="19">
        <v>0.56899999999999995</v>
      </c>
      <c r="J524" s="157">
        <v>0</v>
      </c>
      <c r="K524" s="157">
        <v>0</v>
      </c>
      <c r="L524" s="157">
        <v>0</v>
      </c>
      <c r="M524" s="157">
        <v>0</v>
      </c>
      <c r="O524" s="157"/>
      <c r="P524" s="19"/>
    </row>
    <row r="525" spans="1:16" x14ac:dyDescent="0.25">
      <c r="A525" s="17" t="s">
        <v>1246</v>
      </c>
      <c r="B525" s="15" t="s">
        <v>1247</v>
      </c>
      <c r="C525" s="15">
        <v>1</v>
      </c>
      <c r="D525" s="15">
        <v>0</v>
      </c>
      <c r="E525" s="157">
        <v>1255505</v>
      </c>
      <c r="F525" s="157">
        <v>243692</v>
      </c>
      <c r="G525" s="19">
        <v>0.58299999999999996</v>
      </c>
      <c r="H525" s="157">
        <v>0</v>
      </c>
      <c r="I525" s="19">
        <v>0.66200000000000003</v>
      </c>
      <c r="J525" s="157">
        <v>0</v>
      </c>
      <c r="K525" s="157">
        <v>0</v>
      </c>
      <c r="L525" s="157">
        <v>0</v>
      </c>
      <c r="M525" s="157">
        <v>0</v>
      </c>
      <c r="O525" s="157"/>
      <c r="P525" s="19"/>
    </row>
    <row r="526" spans="1:16" x14ac:dyDescent="0.25">
      <c r="A526" s="17" t="s">
        <v>1248</v>
      </c>
      <c r="B526" s="15" t="s">
        <v>1249</v>
      </c>
      <c r="C526" s="15">
        <v>1</v>
      </c>
      <c r="D526" s="15">
        <v>0</v>
      </c>
      <c r="E526" s="157">
        <v>113991</v>
      </c>
      <c r="F526" s="157">
        <v>0</v>
      </c>
      <c r="G526" s="19">
        <v>6.5000000000000002E-2</v>
      </c>
      <c r="H526" s="157">
        <v>22000</v>
      </c>
      <c r="I526" s="19">
        <v>0</v>
      </c>
      <c r="J526" s="157">
        <v>1202</v>
      </c>
      <c r="K526" s="157">
        <v>0</v>
      </c>
      <c r="L526" s="157">
        <v>0</v>
      </c>
      <c r="M526" s="157">
        <v>0</v>
      </c>
      <c r="O526" s="157"/>
      <c r="P526" s="19"/>
    </row>
    <row r="527" spans="1:16" x14ac:dyDescent="0.25">
      <c r="A527" s="17" t="s">
        <v>1250</v>
      </c>
      <c r="B527" s="15" t="s">
        <v>1251</v>
      </c>
      <c r="C527" s="15">
        <v>1</v>
      </c>
      <c r="D527" s="15">
        <v>0</v>
      </c>
      <c r="E527" s="157">
        <v>0</v>
      </c>
      <c r="F527" s="157">
        <v>0</v>
      </c>
      <c r="G527" s="19">
        <v>6.5000000000000002E-2</v>
      </c>
      <c r="H527" s="157">
        <v>0</v>
      </c>
      <c r="I527" s="19">
        <v>0</v>
      </c>
      <c r="J527" s="157">
        <v>0</v>
      </c>
      <c r="K527" s="157">
        <v>0</v>
      </c>
      <c r="L527" s="157">
        <v>0</v>
      </c>
      <c r="M527" s="157">
        <v>0</v>
      </c>
      <c r="O527" s="157"/>
      <c r="P527" s="19"/>
    </row>
    <row r="528" spans="1:16" x14ac:dyDescent="0.25">
      <c r="A528" s="17" t="s">
        <v>1252</v>
      </c>
      <c r="B528" s="15" t="s">
        <v>1253</v>
      </c>
      <c r="C528" s="15">
        <v>1</v>
      </c>
      <c r="D528" s="15">
        <v>0</v>
      </c>
      <c r="E528" s="157">
        <v>12334</v>
      </c>
      <c r="F528" s="157">
        <v>0</v>
      </c>
      <c r="G528" s="19">
        <v>6.5000000000000002E-2</v>
      </c>
      <c r="H528" s="157">
        <v>3000</v>
      </c>
      <c r="I528" s="19">
        <v>0</v>
      </c>
      <c r="J528" s="157">
        <v>0</v>
      </c>
      <c r="K528" s="157">
        <v>0</v>
      </c>
      <c r="L528" s="157">
        <v>0</v>
      </c>
      <c r="M528" s="157">
        <v>0</v>
      </c>
      <c r="O528" s="157"/>
      <c r="P528" s="19"/>
    </row>
    <row r="529" spans="1:16" x14ac:dyDescent="0.25">
      <c r="A529" s="17" t="s">
        <v>1254</v>
      </c>
      <c r="B529" s="15" t="s">
        <v>1255</v>
      </c>
      <c r="C529" s="15">
        <v>1</v>
      </c>
      <c r="D529" s="15">
        <v>0</v>
      </c>
      <c r="E529" s="157">
        <v>93619</v>
      </c>
      <c r="F529" s="157">
        <v>0</v>
      </c>
      <c r="G529" s="19">
        <v>6.5000000000000002E-2</v>
      </c>
      <c r="H529" s="157">
        <v>0</v>
      </c>
      <c r="I529" s="19">
        <v>0</v>
      </c>
      <c r="J529" s="157">
        <v>0</v>
      </c>
      <c r="K529" s="157">
        <v>0</v>
      </c>
      <c r="L529" s="157">
        <v>0</v>
      </c>
      <c r="M529" s="157">
        <v>0</v>
      </c>
      <c r="O529" s="157"/>
      <c r="P529" s="19"/>
    </row>
    <row r="530" spans="1:16" x14ac:dyDescent="0.25">
      <c r="A530" s="17" t="s">
        <v>1256</v>
      </c>
      <c r="B530" s="15" t="s">
        <v>1257</v>
      </c>
      <c r="C530" s="15">
        <v>0</v>
      </c>
      <c r="D530" s="15">
        <v>0</v>
      </c>
      <c r="E530" s="157" t="s">
        <v>1916</v>
      </c>
      <c r="F530" s="157" t="s">
        <v>1916</v>
      </c>
      <c r="G530" s="157" t="s">
        <v>1916</v>
      </c>
      <c r="H530" s="157" t="s">
        <v>1916</v>
      </c>
      <c r="I530" s="157" t="s">
        <v>1916</v>
      </c>
      <c r="J530" s="157" t="s">
        <v>1916</v>
      </c>
      <c r="K530" s="157" t="s">
        <v>1916</v>
      </c>
      <c r="L530" s="157" t="s">
        <v>1916</v>
      </c>
      <c r="M530" s="157" t="s">
        <v>1916</v>
      </c>
      <c r="O530" s="157"/>
      <c r="P530" s="19"/>
    </row>
    <row r="531" spans="1:16" x14ac:dyDescent="0.25">
      <c r="A531" s="17" t="s">
        <v>1258</v>
      </c>
      <c r="B531" s="15" t="s">
        <v>1259</v>
      </c>
      <c r="C531" s="15">
        <v>1</v>
      </c>
      <c r="D531" s="15">
        <v>0</v>
      </c>
      <c r="E531" s="157">
        <v>1546835</v>
      </c>
      <c r="F531" s="157">
        <v>0</v>
      </c>
      <c r="G531" s="19">
        <v>0.51700000000000002</v>
      </c>
      <c r="H531" s="157">
        <v>0</v>
      </c>
      <c r="I531" s="19">
        <v>0.53500000000000003</v>
      </c>
      <c r="J531" s="157">
        <v>0</v>
      </c>
      <c r="K531" s="157">
        <v>0</v>
      </c>
      <c r="L531" s="157">
        <v>0</v>
      </c>
      <c r="M531" s="157">
        <v>0</v>
      </c>
      <c r="O531" s="157"/>
      <c r="P531" s="19"/>
    </row>
    <row r="532" spans="1:16" x14ac:dyDescent="0.25">
      <c r="A532" s="17" t="s">
        <v>1260</v>
      </c>
      <c r="B532" s="15" t="s">
        <v>1261</v>
      </c>
      <c r="C532" s="15">
        <v>1</v>
      </c>
      <c r="D532" s="15">
        <v>0</v>
      </c>
      <c r="E532" s="157">
        <v>271727</v>
      </c>
      <c r="F532" s="157">
        <v>0</v>
      </c>
      <c r="G532" s="19">
        <v>6.5000000000000002E-2</v>
      </c>
      <c r="H532" s="157">
        <v>0</v>
      </c>
      <c r="I532" s="19">
        <v>7.4999999999999997E-2</v>
      </c>
      <c r="J532" s="157">
        <v>0</v>
      </c>
      <c r="K532" s="157">
        <v>0</v>
      </c>
      <c r="L532" s="157">
        <v>0</v>
      </c>
      <c r="M532" s="157">
        <v>0</v>
      </c>
      <c r="O532" s="157"/>
      <c r="P532" s="19"/>
    </row>
    <row r="533" spans="1:16" x14ac:dyDescent="0.25">
      <c r="A533" s="17" t="s">
        <v>1262</v>
      </c>
      <c r="B533" s="15" t="s">
        <v>1263</v>
      </c>
      <c r="C533" s="15">
        <v>1</v>
      </c>
      <c r="D533" s="15">
        <v>0</v>
      </c>
      <c r="E533" s="157">
        <v>862543</v>
      </c>
      <c r="F533" s="157">
        <v>0</v>
      </c>
      <c r="G533" s="19">
        <v>0.36399999999999999</v>
      </c>
      <c r="H533" s="157">
        <v>0</v>
      </c>
      <c r="I533" s="19">
        <v>0.27200000000000002</v>
      </c>
      <c r="J533" s="157">
        <v>3312</v>
      </c>
      <c r="K533" s="157">
        <v>180379</v>
      </c>
      <c r="L533" s="157">
        <v>0</v>
      </c>
      <c r="M533" s="157">
        <v>0</v>
      </c>
      <c r="O533" s="157"/>
      <c r="P533" s="19"/>
    </row>
    <row r="534" spans="1:16" x14ac:dyDescent="0.25">
      <c r="A534" s="17" t="s">
        <v>1264</v>
      </c>
      <c r="B534" s="15" t="s">
        <v>1265</v>
      </c>
      <c r="C534" s="15">
        <v>1</v>
      </c>
      <c r="D534" s="15">
        <v>0</v>
      </c>
      <c r="E534" s="157">
        <v>987044</v>
      </c>
      <c r="F534" s="157">
        <v>0</v>
      </c>
      <c r="G534" s="19">
        <v>0.121</v>
      </c>
      <c r="H534" s="157">
        <v>0</v>
      </c>
      <c r="I534" s="19">
        <v>0.17699999999999999</v>
      </c>
      <c r="J534" s="157">
        <v>0</v>
      </c>
      <c r="K534" s="157">
        <v>0</v>
      </c>
      <c r="L534" s="157">
        <v>0</v>
      </c>
      <c r="M534" s="157">
        <v>9571</v>
      </c>
      <c r="O534" s="157"/>
      <c r="P534" s="19"/>
    </row>
    <row r="535" spans="1:16" x14ac:dyDescent="0.25">
      <c r="A535" s="17" t="s">
        <v>1266</v>
      </c>
      <c r="B535" s="15" t="s">
        <v>1267</v>
      </c>
      <c r="C535" s="15">
        <v>1</v>
      </c>
      <c r="D535" s="15">
        <v>0</v>
      </c>
      <c r="E535" s="157">
        <v>1328853</v>
      </c>
      <c r="F535" s="157">
        <v>0</v>
      </c>
      <c r="G535" s="19">
        <v>0.25800000000000001</v>
      </c>
      <c r="H535" s="157">
        <v>3500</v>
      </c>
      <c r="I535" s="19">
        <v>0.30099999999999999</v>
      </c>
      <c r="J535" s="157">
        <v>5320</v>
      </c>
      <c r="K535" s="157">
        <v>8848</v>
      </c>
      <c r="L535" s="157">
        <v>4424</v>
      </c>
      <c r="M535" s="157">
        <v>0</v>
      </c>
      <c r="O535" s="157"/>
      <c r="P535" s="19"/>
    </row>
    <row r="536" spans="1:16" x14ac:dyDescent="0.25">
      <c r="A536" s="17" t="s">
        <v>1268</v>
      </c>
      <c r="B536" s="15" t="s">
        <v>1269</v>
      </c>
      <c r="C536" s="15">
        <v>1</v>
      </c>
      <c r="D536" s="15">
        <v>0</v>
      </c>
      <c r="E536" s="157">
        <v>1092523</v>
      </c>
      <c r="F536" s="157">
        <v>0</v>
      </c>
      <c r="G536" s="19">
        <v>0.48199999999999998</v>
      </c>
      <c r="H536" s="157">
        <v>2000</v>
      </c>
      <c r="I536" s="19">
        <v>0.41499999999999998</v>
      </c>
      <c r="J536" s="157">
        <v>0</v>
      </c>
      <c r="K536" s="157">
        <v>0</v>
      </c>
      <c r="L536" s="157">
        <v>0</v>
      </c>
      <c r="M536" s="157">
        <v>0</v>
      </c>
      <c r="O536" s="157"/>
      <c r="P536" s="19"/>
    </row>
    <row r="537" spans="1:16" x14ac:dyDescent="0.25">
      <c r="A537" s="17" t="s">
        <v>1270</v>
      </c>
      <c r="B537" s="15" t="s">
        <v>1271</v>
      </c>
      <c r="C537" s="15">
        <v>1</v>
      </c>
      <c r="D537" s="15">
        <v>0</v>
      </c>
      <c r="E537" s="157">
        <v>7034718</v>
      </c>
      <c r="F537" s="157">
        <v>0</v>
      </c>
      <c r="G537" s="19">
        <v>0.47499999999999998</v>
      </c>
      <c r="H537" s="157">
        <v>60000</v>
      </c>
      <c r="I537" s="19">
        <v>0.53700000000000003</v>
      </c>
      <c r="J537" s="157">
        <v>0</v>
      </c>
      <c r="K537" s="157">
        <v>137336</v>
      </c>
      <c r="L537" s="157">
        <v>0</v>
      </c>
      <c r="M537" s="157">
        <v>0</v>
      </c>
      <c r="O537" s="157"/>
      <c r="P537" s="19"/>
    </row>
    <row r="538" spans="1:16" x14ac:dyDescent="0.25">
      <c r="A538" s="17" t="s">
        <v>1272</v>
      </c>
      <c r="B538" s="15" t="s">
        <v>1273</v>
      </c>
      <c r="C538" s="15">
        <v>1</v>
      </c>
      <c r="D538" s="15">
        <v>0</v>
      </c>
      <c r="E538" s="157">
        <v>1791401</v>
      </c>
      <c r="F538" s="157">
        <v>0</v>
      </c>
      <c r="G538" s="19">
        <v>0.57599999999999996</v>
      </c>
      <c r="H538" s="157">
        <v>0</v>
      </c>
      <c r="I538" s="19">
        <v>0.51900000000000002</v>
      </c>
      <c r="J538" s="157">
        <v>0</v>
      </c>
      <c r="K538" s="157">
        <v>43713</v>
      </c>
      <c r="L538" s="157">
        <v>21856</v>
      </c>
      <c r="M538" s="157">
        <v>31649</v>
      </c>
      <c r="O538" s="157"/>
      <c r="P538" s="19"/>
    </row>
    <row r="539" spans="1:16" x14ac:dyDescent="0.25">
      <c r="A539" s="17" t="s">
        <v>1274</v>
      </c>
      <c r="B539" s="15" t="s">
        <v>1275</v>
      </c>
      <c r="C539" s="15">
        <v>1</v>
      </c>
      <c r="D539" s="15">
        <v>0</v>
      </c>
      <c r="E539" s="157">
        <v>596211</v>
      </c>
      <c r="F539" s="157">
        <v>0</v>
      </c>
      <c r="G539" s="19">
        <v>0.63400000000000001</v>
      </c>
      <c r="H539" s="157">
        <v>40000</v>
      </c>
      <c r="I539" s="19">
        <v>0.57499999999999996</v>
      </c>
      <c r="J539" s="157">
        <v>8438</v>
      </c>
      <c r="K539" s="157">
        <v>0</v>
      </c>
      <c r="L539" s="157">
        <v>0</v>
      </c>
      <c r="M539" s="157">
        <v>0</v>
      </c>
      <c r="O539" s="157"/>
      <c r="P539" s="19"/>
    </row>
    <row r="540" spans="1:16" x14ac:dyDescent="0.25">
      <c r="A540" s="17" t="s">
        <v>1276</v>
      </c>
      <c r="B540" s="15" t="s">
        <v>1277</v>
      </c>
      <c r="C540" s="15">
        <v>1</v>
      </c>
      <c r="D540" s="15">
        <v>0</v>
      </c>
      <c r="E540" s="157">
        <v>2658349</v>
      </c>
      <c r="F540" s="157">
        <v>0</v>
      </c>
      <c r="G540" s="19">
        <v>0.56499999999999995</v>
      </c>
      <c r="H540" s="157">
        <v>0</v>
      </c>
      <c r="I540" s="19">
        <v>0.57899999999999996</v>
      </c>
      <c r="J540" s="157">
        <v>17893</v>
      </c>
      <c r="K540" s="157">
        <v>0</v>
      </c>
      <c r="L540" s="157">
        <v>0</v>
      </c>
      <c r="M540" s="157">
        <v>0</v>
      </c>
      <c r="O540" s="157"/>
      <c r="P540" s="19"/>
    </row>
    <row r="541" spans="1:16" x14ac:dyDescent="0.25">
      <c r="A541" s="17" t="s">
        <v>1278</v>
      </c>
      <c r="B541" s="15" t="s">
        <v>1279</v>
      </c>
      <c r="C541" s="15">
        <v>1</v>
      </c>
      <c r="D541" s="15">
        <v>0</v>
      </c>
      <c r="E541" s="157">
        <v>4142029</v>
      </c>
      <c r="F541" s="157">
        <v>0</v>
      </c>
      <c r="G541" s="19">
        <v>0.52700000000000002</v>
      </c>
      <c r="H541" s="157">
        <v>25000</v>
      </c>
      <c r="I541" s="19">
        <v>0.6</v>
      </c>
      <c r="J541" s="157">
        <v>0</v>
      </c>
      <c r="K541" s="157">
        <v>0</v>
      </c>
      <c r="L541" s="157">
        <v>0</v>
      </c>
      <c r="M541" s="157">
        <v>32688</v>
      </c>
      <c r="O541" s="157"/>
      <c r="P541" s="19"/>
    </row>
    <row r="542" spans="1:16" x14ac:dyDescent="0.25">
      <c r="A542" s="17" t="s">
        <v>1280</v>
      </c>
      <c r="B542" s="15" t="s">
        <v>1281</v>
      </c>
      <c r="C542" s="15">
        <v>1</v>
      </c>
      <c r="D542" s="15">
        <v>0</v>
      </c>
      <c r="E542" s="157">
        <v>2260257</v>
      </c>
      <c r="F542" s="157">
        <v>0</v>
      </c>
      <c r="G542" s="19">
        <v>0.50600000000000001</v>
      </c>
      <c r="H542" s="157">
        <v>26000</v>
      </c>
      <c r="I542" s="19">
        <v>0.58599999999999997</v>
      </c>
      <c r="J542" s="157">
        <v>0</v>
      </c>
      <c r="K542" s="157">
        <v>0</v>
      </c>
      <c r="L542" s="157">
        <v>0</v>
      </c>
      <c r="M542" s="157">
        <v>0</v>
      </c>
      <c r="O542" s="157"/>
      <c r="P542" s="19"/>
    </row>
    <row r="543" spans="1:16" x14ac:dyDescent="0.25">
      <c r="A543" s="17" t="s">
        <v>1282</v>
      </c>
      <c r="B543" s="15" t="s">
        <v>1283</v>
      </c>
      <c r="C543" s="15">
        <v>1</v>
      </c>
      <c r="D543" s="15">
        <v>0</v>
      </c>
      <c r="E543" s="157">
        <v>1943631</v>
      </c>
      <c r="F543" s="157">
        <v>0</v>
      </c>
      <c r="G543" s="19">
        <v>0.45200000000000001</v>
      </c>
      <c r="H543" s="157">
        <v>8000</v>
      </c>
      <c r="I543" s="19">
        <v>0.58199999999999996</v>
      </c>
      <c r="J543" s="157">
        <v>0</v>
      </c>
      <c r="K543" s="157">
        <v>58128</v>
      </c>
      <c r="L543" s="157">
        <v>0</v>
      </c>
      <c r="M543" s="157">
        <v>0</v>
      </c>
      <c r="O543" s="157"/>
      <c r="P543" s="19"/>
    </row>
    <row r="544" spans="1:16" x14ac:dyDescent="0.25">
      <c r="A544" s="17" t="s">
        <v>1284</v>
      </c>
      <c r="B544" s="15" t="s">
        <v>1285</v>
      </c>
      <c r="C544" s="15">
        <v>1</v>
      </c>
      <c r="D544" s="15">
        <v>0</v>
      </c>
      <c r="E544" s="157">
        <v>1603446</v>
      </c>
      <c r="F544" s="157">
        <v>0</v>
      </c>
      <c r="G544" s="19">
        <v>0.26700000000000002</v>
      </c>
      <c r="H544" s="157">
        <v>4000</v>
      </c>
      <c r="I544" s="19">
        <v>0.45</v>
      </c>
      <c r="J544" s="157">
        <v>0</v>
      </c>
      <c r="K544" s="157">
        <v>0</v>
      </c>
      <c r="L544" s="157">
        <v>0</v>
      </c>
      <c r="M544" s="157">
        <v>0</v>
      </c>
      <c r="O544" s="157"/>
      <c r="P544" s="19"/>
    </row>
    <row r="545" spans="1:16" x14ac:dyDescent="0.25">
      <c r="A545" s="17" t="s">
        <v>1286</v>
      </c>
      <c r="B545" s="15" t="s">
        <v>1287</v>
      </c>
      <c r="C545" s="15">
        <v>1</v>
      </c>
      <c r="D545" s="15">
        <v>0</v>
      </c>
      <c r="E545" s="157">
        <v>7887289</v>
      </c>
      <c r="F545" s="157">
        <v>0</v>
      </c>
      <c r="G545" s="19">
        <v>0.46800000000000003</v>
      </c>
      <c r="H545" s="157">
        <v>25000</v>
      </c>
      <c r="I545" s="19">
        <v>0.57599999999999996</v>
      </c>
      <c r="J545" s="157">
        <v>0</v>
      </c>
      <c r="K545" s="157">
        <v>1215736</v>
      </c>
      <c r="L545" s="157">
        <v>700990</v>
      </c>
      <c r="M545" s="157">
        <v>0</v>
      </c>
      <c r="O545" s="157"/>
      <c r="P545" s="19"/>
    </row>
    <row r="546" spans="1:16" x14ac:dyDescent="0.25">
      <c r="A546" s="17" t="s">
        <v>1288</v>
      </c>
      <c r="B546" s="15" t="s">
        <v>1289</v>
      </c>
      <c r="C546" s="15">
        <v>1</v>
      </c>
      <c r="D546" s="15">
        <v>0</v>
      </c>
      <c r="E546" s="157">
        <v>3321780</v>
      </c>
      <c r="F546" s="157">
        <v>0</v>
      </c>
      <c r="G546" s="19">
        <v>0.48199999999999998</v>
      </c>
      <c r="H546" s="157">
        <v>0</v>
      </c>
      <c r="I546" s="19">
        <v>0.60599999999999998</v>
      </c>
      <c r="J546" s="157">
        <v>18025</v>
      </c>
      <c r="K546" s="157">
        <v>0</v>
      </c>
      <c r="L546" s="157">
        <v>0</v>
      </c>
      <c r="M546" s="157">
        <v>0</v>
      </c>
      <c r="O546" s="157"/>
      <c r="P546" s="19"/>
    </row>
    <row r="547" spans="1:16" x14ac:dyDescent="0.25">
      <c r="A547" s="17" t="s">
        <v>1290</v>
      </c>
      <c r="B547" s="15" t="s">
        <v>1291</v>
      </c>
      <c r="C547" s="15">
        <v>1</v>
      </c>
      <c r="D547" s="15">
        <v>0</v>
      </c>
      <c r="E547" s="157">
        <v>4827861</v>
      </c>
      <c r="F547" s="157">
        <v>0</v>
      </c>
      <c r="G547" s="19">
        <v>0.9</v>
      </c>
      <c r="H547" s="157">
        <v>110000</v>
      </c>
      <c r="I547" s="19">
        <v>0.84799999999999998</v>
      </c>
      <c r="J547" s="157">
        <v>31780</v>
      </c>
      <c r="K547" s="157">
        <v>0</v>
      </c>
      <c r="L547" s="157">
        <v>0</v>
      </c>
      <c r="M547" s="157">
        <v>0</v>
      </c>
      <c r="O547" s="157"/>
      <c r="P547" s="19"/>
    </row>
    <row r="548" spans="1:16" x14ac:dyDescent="0.25">
      <c r="A548" s="17" t="s">
        <v>1292</v>
      </c>
      <c r="B548" s="15" t="s">
        <v>1293</v>
      </c>
      <c r="C548" s="15">
        <v>1</v>
      </c>
      <c r="D548" s="15">
        <v>0</v>
      </c>
      <c r="E548" s="157">
        <v>3052404</v>
      </c>
      <c r="F548" s="157">
        <v>0</v>
      </c>
      <c r="G548" s="19">
        <v>0.9</v>
      </c>
      <c r="H548" s="157">
        <v>0</v>
      </c>
      <c r="I548" s="19">
        <v>0.78800000000000003</v>
      </c>
      <c r="J548" s="157">
        <v>0</v>
      </c>
      <c r="K548" s="157">
        <v>0</v>
      </c>
      <c r="L548" s="157">
        <v>0</v>
      </c>
      <c r="M548" s="157">
        <v>0</v>
      </c>
      <c r="O548" s="157"/>
      <c r="P548" s="19"/>
    </row>
    <row r="549" spans="1:16" x14ac:dyDescent="0.25">
      <c r="A549" s="17" t="s">
        <v>1294</v>
      </c>
      <c r="B549" s="15" t="s">
        <v>1295</v>
      </c>
      <c r="C549" s="15">
        <v>1</v>
      </c>
      <c r="D549" s="15">
        <v>0</v>
      </c>
      <c r="E549" s="157">
        <v>13491</v>
      </c>
      <c r="F549" s="157">
        <v>0</v>
      </c>
      <c r="G549" s="19">
        <v>6.5000000000000002E-2</v>
      </c>
      <c r="H549" s="157">
        <v>0</v>
      </c>
      <c r="I549" s="19">
        <v>0</v>
      </c>
      <c r="J549" s="157">
        <v>0</v>
      </c>
      <c r="K549" s="157">
        <v>0</v>
      </c>
      <c r="L549" s="157">
        <v>0</v>
      </c>
      <c r="M549" s="157">
        <v>0</v>
      </c>
      <c r="O549" s="157"/>
      <c r="P549" s="19"/>
    </row>
    <row r="550" spans="1:16" x14ac:dyDescent="0.25">
      <c r="A550" s="17" t="s">
        <v>1296</v>
      </c>
      <c r="B550" s="15" t="s">
        <v>1297</v>
      </c>
      <c r="C550" s="15">
        <v>1</v>
      </c>
      <c r="D550" s="15">
        <v>0</v>
      </c>
      <c r="E550" s="157">
        <v>1810606</v>
      </c>
      <c r="F550" s="157">
        <v>15438</v>
      </c>
      <c r="G550" s="19">
        <v>0.39200000000000002</v>
      </c>
      <c r="H550" s="157">
        <v>30000</v>
      </c>
      <c r="I550" s="19">
        <v>0.255</v>
      </c>
      <c r="J550" s="157">
        <v>12425</v>
      </c>
      <c r="K550" s="157">
        <v>48428</v>
      </c>
      <c r="L550" s="157">
        <v>24214</v>
      </c>
      <c r="M550" s="157">
        <v>0</v>
      </c>
      <c r="O550" s="157"/>
      <c r="P550" s="19"/>
    </row>
    <row r="551" spans="1:16" x14ac:dyDescent="0.25">
      <c r="A551" s="17" t="s">
        <v>1298</v>
      </c>
      <c r="B551" s="15" t="s">
        <v>1299</v>
      </c>
      <c r="C551" s="15">
        <v>1</v>
      </c>
      <c r="D551" s="15">
        <v>0</v>
      </c>
      <c r="E551" s="157">
        <v>2736965</v>
      </c>
      <c r="F551" s="157">
        <v>0</v>
      </c>
      <c r="G551" s="19">
        <v>0.54</v>
      </c>
      <c r="H551" s="157">
        <v>42000</v>
      </c>
      <c r="I551" s="19">
        <v>0.376</v>
      </c>
      <c r="J551" s="157">
        <v>0</v>
      </c>
      <c r="K551" s="157">
        <v>0</v>
      </c>
      <c r="L551" s="157">
        <v>0</v>
      </c>
      <c r="M551" s="157">
        <v>0</v>
      </c>
      <c r="O551" s="157"/>
      <c r="P551" s="19"/>
    </row>
    <row r="552" spans="1:16" x14ac:dyDescent="0.25">
      <c r="A552" s="17" t="s">
        <v>1300</v>
      </c>
      <c r="B552" s="15" t="s">
        <v>1301</v>
      </c>
      <c r="C552" s="15">
        <v>1</v>
      </c>
      <c r="D552" s="15">
        <v>0</v>
      </c>
      <c r="E552" s="157">
        <v>44837</v>
      </c>
      <c r="F552" s="157">
        <v>0</v>
      </c>
      <c r="G552" s="19">
        <v>6.5000000000000002E-2</v>
      </c>
      <c r="H552" s="157">
        <v>2000</v>
      </c>
      <c r="I552" s="19">
        <v>0</v>
      </c>
      <c r="J552" s="157">
        <v>0</v>
      </c>
      <c r="K552" s="157">
        <v>0</v>
      </c>
      <c r="L552" s="157">
        <v>0</v>
      </c>
      <c r="M552" s="157">
        <v>0</v>
      </c>
      <c r="O552" s="157"/>
      <c r="P552" s="19"/>
    </row>
    <row r="553" spans="1:16" x14ac:dyDescent="0.25">
      <c r="A553" s="17" t="s">
        <v>1302</v>
      </c>
      <c r="B553" s="15" t="s">
        <v>1303</v>
      </c>
      <c r="C553" s="15">
        <v>1</v>
      </c>
      <c r="D553" s="15">
        <v>0</v>
      </c>
      <c r="E553" s="157">
        <v>2532026</v>
      </c>
      <c r="F553" s="157">
        <v>0</v>
      </c>
      <c r="G553" s="19">
        <v>0.41</v>
      </c>
      <c r="H553" s="157">
        <v>80235</v>
      </c>
      <c r="I553" s="19">
        <v>0.48299999999999998</v>
      </c>
      <c r="J553" s="157">
        <v>7395</v>
      </c>
      <c r="K553" s="157">
        <v>0</v>
      </c>
      <c r="L553" s="157">
        <v>0</v>
      </c>
      <c r="M553" s="157">
        <v>0</v>
      </c>
      <c r="O553" s="157"/>
      <c r="P553" s="19"/>
    </row>
    <row r="554" spans="1:16" x14ac:dyDescent="0.25">
      <c r="A554" s="17" t="s">
        <v>1304</v>
      </c>
      <c r="B554" s="15" t="s">
        <v>1305</v>
      </c>
      <c r="C554" s="15">
        <v>1</v>
      </c>
      <c r="D554" s="15">
        <v>0</v>
      </c>
      <c r="E554" s="157">
        <v>2534191</v>
      </c>
      <c r="F554" s="157">
        <v>0</v>
      </c>
      <c r="G554" s="19">
        <v>0.30299999999999999</v>
      </c>
      <c r="H554" s="157">
        <v>0</v>
      </c>
      <c r="I554" s="19">
        <v>0.52100000000000002</v>
      </c>
      <c r="J554" s="157">
        <v>6340</v>
      </c>
      <c r="K554" s="157">
        <v>0</v>
      </c>
      <c r="L554" s="157">
        <v>0</v>
      </c>
      <c r="M554" s="157">
        <v>31260</v>
      </c>
      <c r="O554" s="157"/>
      <c r="P554" s="19"/>
    </row>
    <row r="555" spans="1:16" x14ac:dyDescent="0.25">
      <c r="A555" s="17" t="s">
        <v>1306</v>
      </c>
      <c r="B555" s="15" t="s">
        <v>1307</v>
      </c>
      <c r="C555" s="15">
        <v>1</v>
      </c>
      <c r="D555" s="15">
        <v>0</v>
      </c>
      <c r="E555" s="157">
        <v>19326</v>
      </c>
      <c r="F555" s="157">
        <v>0</v>
      </c>
      <c r="G555" s="19">
        <v>6.5000000000000002E-2</v>
      </c>
      <c r="H555" s="157">
        <v>0</v>
      </c>
      <c r="I555" s="19">
        <v>0</v>
      </c>
      <c r="J555" s="157">
        <v>0</v>
      </c>
      <c r="K555" s="157">
        <v>0</v>
      </c>
      <c r="L555" s="157">
        <v>0</v>
      </c>
      <c r="M555" s="157">
        <v>0</v>
      </c>
      <c r="O555" s="157"/>
      <c r="P555" s="19"/>
    </row>
    <row r="556" spans="1:16" x14ac:dyDescent="0.25">
      <c r="A556" s="17" t="s">
        <v>1308</v>
      </c>
      <c r="B556" s="15" t="s">
        <v>1309</v>
      </c>
      <c r="C556" s="15">
        <v>1</v>
      </c>
      <c r="D556" s="15">
        <v>0</v>
      </c>
      <c r="E556" s="157">
        <v>200989</v>
      </c>
      <c r="F556" s="157">
        <v>0</v>
      </c>
      <c r="G556" s="19">
        <v>6.5000000000000002E-2</v>
      </c>
      <c r="H556" s="157">
        <v>0</v>
      </c>
      <c r="I556" s="19">
        <v>0</v>
      </c>
      <c r="J556" s="157">
        <v>175</v>
      </c>
      <c r="K556" s="157">
        <v>0</v>
      </c>
      <c r="L556" s="157">
        <v>0</v>
      </c>
      <c r="M556" s="157">
        <v>0</v>
      </c>
      <c r="O556" s="157"/>
      <c r="P556" s="19"/>
    </row>
    <row r="557" spans="1:16" x14ac:dyDescent="0.25">
      <c r="A557" s="17" t="s">
        <v>1310</v>
      </c>
      <c r="B557" s="15" t="s">
        <v>1311</v>
      </c>
      <c r="C557" s="15">
        <v>1</v>
      </c>
      <c r="D557" s="15">
        <v>0</v>
      </c>
      <c r="E557" s="157">
        <v>0</v>
      </c>
      <c r="F557" s="157">
        <v>0</v>
      </c>
      <c r="G557" s="19">
        <v>6.5000000000000002E-2</v>
      </c>
      <c r="H557" s="157">
        <v>0</v>
      </c>
      <c r="I557" s="19">
        <v>0</v>
      </c>
      <c r="J557" s="157">
        <v>0</v>
      </c>
      <c r="K557" s="157">
        <v>0</v>
      </c>
      <c r="L557" s="157">
        <v>0</v>
      </c>
      <c r="M557" s="157">
        <v>0</v>
      </c>
      <c r="O557" s="157"/>
      <c r="P557" s="19"/>
    </row>
    <row r="558" spans="1:16" x14ac:dyDescent="0.25">
      <c r="A558" s="17" t="s">
        <v>1312</v>
      </c>
      <c r="B558" s="15" t="s">
        <v>1313</v>
      </c>
      <c r="C558" s="15">
        <v>1</v>
      </c>
      <c r="D558" s="15">
        <v>0</v>
      </c>
      <c r="E558" s="157">
        <v>283598</v>
      </c>
      <c r="F558" s="157">
        <v>0</v>
      </c>
      <c r="G558" s="19">
        <v>0.25700000000000001</v>
      </c>
      <c r="H558" s="157">
        <v>0</v>
      </c>
      <c r="I558" s="19">
        <v>0</v>
      </c>
      <c r="J558" s="157">
        <v>0</v>
      </c>
      <c r="K558" s="157">
        <v>0</v>
      </c>
      <c r="L558" s="157">
        <v>0</v>
      </c>
      <c r="M558" s="157">
        <v>0</v>
      </c>
      <c r="O558" s="157"/>
      <c r="P558" s="19"/>
    </row>
    <row r="559" spans="1:16" x14ac:dyDescent="0.25">
      <c r="A559" s="17" t="s">
        <v>1314</v>
      </c>
      <c r="B559" s="15" t="s">
        <v>1315</v>
      </c>
      <c r="C559" s="15">
        <v>1</v>
      </c>
      <c r="D559" s="15">
        <v>0</v>
      </c>
      <c r="E559" s="157">
        <v>345519</v>
      </c>
      <c r="F559" s="157">
        <v>0</v>
      </c>
      <c r="G559" s="19">
        <v>6.5000000000000002E-2</v>
      </c>
      <c r="H559" s="157">
        <v>0</v>
      </c>
      <c r="I559" s="19">
        <v>0</v>
      </c>
      <c r="J559" s="157">
        <v>0</v>
      </c>
      <c r="K559" s="157">
        <v>5645</v>
      </c>
      <c r="L559" s="157">
        <v>0</v>
      </c>
      <c r="M559" s="157">
        <v>0</v>
      </c>
      <c r="O559" s="157"/>
      <c r="P559" s="19"/>
    </row>
    <row r="560" spans="1:16" x14ac:dyDescent="0.25">
      <c r="A560" s="17" t="s">
        <v>1316</v>
      </c>
      <c r="B560" s="15" t="s">
        <v>1317</v>
      </c>
      <c r="C560" s="15">
        <v>1</v>
      </c>
      <c r="D560" s="15">
        <v>0</v>
      </c>
      <c r="E560" s="157">
        <v>22716</v>
      </c>
      <c r="F560" s="157">
        <v>0</v>
      </c>
      <c r="G560" s="19">
        <v>6.5000000000000002E-2</v>
      </c>
      <c r="H560" s="157">
        <v>0</v>
      </c>
      <c r="I560" s="19">
        <v>0</v>
      </c>
      <c r="J560" s="157">
        <v>0</v>
      </c>
      <c r="K560" s="157">
        <v>0</v>
      </c>
      <c r="L560" s="157">
        <v>0</v>
      </c>
      <c r="M560" s="157">
        <v>0</v>
      </c>
      <c r="O560" s="157"/>
      <c r="P560" s="19"/>
    </row>
    <row r="561" spans="1:16" x14ac:dyDescent="0.25">
      <c r="A561" s="17" t="s">
        <v>1318</v>
      </c>
      <c r="B561" s="15" t="s">
        <v>1319</v>
      </c>
      <c r="C561" s="15">
        <v>1</v>
      </c>
      <c r="D561" s="15">
        <v>0</v>
      </c>
      <c r="E561" s="157">
        <v>8783417</v>
      </c>
      <c r="F561" s="157">
        <v>1248938</v>
      </c>
      <c r="G561" s="19">
        <v>0.56100000000000005</v>
      </c>
      <c r="H561" s="157">
        <v>0</v>
      </c>
      <c r="I561" s="19">
        <v>0.67500000000000004</v>
      </c>
      <c r="J561" s="157">
        <v>0</v>
      </c>
      <c r="K561" s="157">
        <v>0</v>
      </c>
      <c r="L561" s="157">
        <v>0</v>
      </c>
      <c r="M561" s="157">
        <v>4219</v>
      </c>
      <c r="O561" s="157"/>
      <c r="P561" s="19"/>
    </row>
    <row r="562" spans="1:16" x14ac:dyDescent="0.25">
      <c r="A562" s="17" t="s">
        <v>1320</v>
      </c>
      <c r="B562" s="15" t="s">
        <v>1321</v>
      </c>
      <c r="C562" s="15">
        <v>1</v>
      </c>
      <c r="D562" s="15">
        <v>0</v>
      </c>
      <c r="E562" s="157">
        <v>11315</v>
      </c>
      <c r="F562" s="157">
        <v>0</v>
      </c>
      <c r="G562" s="19">
        <v>6.5000000000000002E-2</v>
      </c>
      <c r="H562" s="157">
        <v>3800</v>
      </c>
      <c r="I562" s="19">
        <v>0</v>
      </c>
      <c r="J562" s="157">
        <v>0</v>
      </c>
      <c r="K562" s="157">
        <v>0</v>
      </c>
      <c r="L562" s="157">
        <v>0</v>
      </c>
      <c r="M562" s="157">
        <v>0</v>
      </c>
      <c r="O562" s="157"/>
      <c r="P562" s="19"/>
    </row>
    <row r="563" spans="1:16" x14ac:dyDescent="0.25">
      <c r="A563" s="17" t="s">
        <v>1322</v>
      </c>
      <c r="B563" s="15" t="s">
        <v>1323</v>
      </c>
      <c r="C563" s="15">
        <v>1</v>
      </c>
      <c r="D563" s="15">
        <v>0</v>
      </c>
      <c r="E563" s="157">
        <v>5614</v>
      </c>
      <c r="F563" s="157">
        <v>0</v>
      </c>
      <c r="G563" s="19">
        <v>6.5000000000000002E-2</v>
      </c>
      <c r="H563" s="157">
        <v>0</v>
      </c>
      <c r="I563" s="19">
        <v>0</v>
      </c>
      <c r="J563" s="157">
        <v>3500</v>
      </c>
      <c r="K563" s="157">
        <v>0</v>
      </c>
      <c r="L563" s="157">
        <v>0</v>
      </c>
      <c r="M563" s="157">
        <v>0</v>
      </c>
      <c r="O563" s="157"/>
      <c r="P563" s="19"/>
    </row>
    <row r="564" spans="1:16" x14ac:dyDescent="0.25">
      <c r="A564" s="17" t="s">
        <v>1324</v>
      </c>
      <c r="B564" s="15" t="s">
        <v>1325</v>
      </c>
      <c r="C564" s="15">
        <v>1</v>
      </c>
      <c r="D564" s="15">
        <v>0</v>
      </c>
      <c r="E564" s="157">
        <v>11673</v>
      </c>
      <c r="F564" s="157">
        <v>0</v>
      </c>
      <c r="G564" s="19">
        <v>6.5000000000000002E-2</v>
      </c>
      <c r="H564" s="157">
        <v>75</v>
      </c>
      <c r="I564" s="19">
        <v>0</v>
      </c>
      <c r="J564" s="157">
        <v>3483</v>
      </c>
      <c r="K564" s="157">
        <v>0</v>
      </c>
      <c r="L564" s="157">
        <v>0</v>
      </c>
      <c r="M564" s="157">
        <v>0</v>
      </c>
      <c r="O564" s="157"/>
      <c r="P564" s="19"/>
    </row>
    <row r="565" spans="1:16" x14ac:dyDescent="0.25">
      <c r="A565" s="17" t="s">
        <v>1326</v>
      </c>
      <c r="B565" s="15" t="s">
        <v>1327</v>
      </c>
      <c r="C565" s="15">
        <v>1</v>
      </c>
      <c r="D565" s="15">
        <v>0</v>
      </c>
      <c r="E565" s="157">
        <v>0</v>
      </c>
      <c r="F565" s="157">
        <v>0</v>
      </c>
      <c r="G565" s="19">
        <v>6.5000000000000002E-2</v>
      </c>
      <c r="H565" s="157">
        <v>0</v>
      </c>
      <c r="I565" s="19">
        <v>0</v>
      </c>
      <c r="J565" s="157">
        <v>0</v>
      </c>
      <c r="K565" s="157">
        <v>0</v>
      </c>
      <c r="L565" s="157">
        <v>0</v>
      </c>
      <c r="M565" s="157">
        <v>0</v>
      </c>
      <c r="O565" s="157"/>
      <c r="P565" s="19"/>
    </row>
    <row r="566" spans="1:16" x14ac:dyDescent="0.25">
      <c r="A566" s="17" t="s">
        <v>1328</v>
      </c>
      <c r="B566" s="15" t="s">
        <v>1329</v>
      </c>
      <c r="C566" s="15">
        <v>1</v>
      </c>
      <c r="D566" s="15">
        <v>0</v>
      </c>
      <c r="E566" s="157">
        <v>91027</v>
      </c>
      <c r="F566" s="157">
        <v>0</v>
      </c>
      <c r="G566" s="19">
        <v>6.5000000000000002E-2</v>
      </c>
      <c r="H566" s="157">
        <v>0</v>
      </c>
      <c r="I566" s="19">
        <v>0</v>
      </c>
      <c r="J566" s="157">
        <v>1000</v>
      </c>
      <c r="K566" s="157">
        <v>0</v>
      </c>
      <c r="L566" s="157">
        <v>0</v>
      </c>
      <c r="M566" s="157">
        <v>0</v>
      </c>
      <c r="O566" s="157"/>
      <c r="P566" s="19"/>
    </row>
    <row r="567" spans="1:16" x14ac:dyDescent="0.25">
      <c r="A567" s="17" t="s">
        <v>1330</v>
      </c>
      <c r="B567" s="15" t="s">
        <v>1331</v>
      </c>
      <c r="C567" s="15">
        <v>1</v>
      </c>
      <c r="D567" s="15">
        <v>0</v>
      </c>
      <c r="E567" s="157">
        <v>68475</v>
      </c>
      <c r="F567" s="157">
        <v>0</v>
      </c>
      <c r="G567" s="19">
        <v>6.5000000000000002E-2</v>
      </c>
      <c r="H567" s="157">
        <v>0</v>
      </c>
      <c r="I567" s="19">
        <v>0.02</v>
      </c>
      <c r="J567" s="157">
        <v>0</v>
      </c>
      <c r="K567" s="157">
        <v>0</v>
      </c>
      <c r="L567" s="157">
        <v>0</v>
      </c>
      <c r="M567" s="157">
        <v>0</v>
      </c>
      <c r="O567" s="157"/>
      <c r="P567" s="19"/>
    </row>
    <row r="568" spans="1:16" x14ac:dyDescent="0.25">
      <c r="A568" s="17" t="s">
        <v>1332</v>
      </c>
      <c r="B568" s="15" t="s">
        <v>1333</v>
      </c>
      <c r="C568" s="15">
        <v>1</v>
      </c>
      <c r="D568" s="15">
        <v>0</v>
      </c>
      <c r="E568" s="157">
        <v>30359</v>
      </c>
      <c r="F568" s="157">
        <v>0</v>
      </c>
      <c r="G568" s="19">
        <v>6.5000000000000002E-2</v>
      </c>
      <c r="H568" s="157">
        <v>0</v>
      </c>
      <c r="I568" s="19">
        <v>0</v>
      </c>
      <c r="J568" s="157">
        <v>400</v>
      </c>
      <c r="K568" s="157">
        <v>0</v>
      </c>
      <c r="L568" s="157">
        <v>0</v>
      </c>
      <c r="M568" s="157">
        <v>0</v>
      </c>
      <c r="O568" s="157"/>
      <c r="P568" s="19"/>
    </row>
    <row r="569" spans="1:16" x14ac:dyDescent="0.25">
      <c r="A569" s="17" t="s">
        <v>1334</v>
      </c>
      <c r="B569" s="15" t="s">
        <v>1335</v>
      </c>
      <c r="C569" s="15">
        <v>1</v>
      </c>
      <c r="D569" s="15">
        <v>0</v>
      </c>
      <c r="E569" s="157">
        <v>1973781</v>
      </c>
      <c r="F569" s="157">
        <v>0</v>
      </c>
      <c r="G569" s="19">
        <v>0.9</v>
      </c>
      <c r="H569" s="157">
        <v>0</v>
      </c>
      <c r="I569" s="19">
        <v>0.72</v>
      </c>
      <c r="J569" s="157">
        <v>0</v>
      </c>
      <c r="K569" s="157">
        <v>0</v>
      </c>
      <c r="L569" s="157">
        <v>0</v>
      </c>
      <c r="M569" s="157">
        <v>0</v>
      </c>
      <c r="O569" s="157"/>
      <c r="P569" s="19"/>
    </row>
    <row r="570" spans="1:16" x14ac:dyDescent="0.25">
      <c r="A570" s="17" t="s">
        <v>1336</v>
      </c>
      <c r="B570" s="15" t="s">
        <v>1337</v>
      </c>
      <c r="C570" s="15">
        <v>1</v>
      </c>
      <c r="D570" s="15">
        <v>0</v>
      </c>
      <c r="E570" s="157">
        <v>33439</v>
      </c>
      <c r="F570" s="157">
        <v>0</v>
      </c>
      <c r="G570" s="19">
        <v>0.28799999999999998</v>
      </c>
      <c r="H570" s="157">
        <v>500</v>
      </c>
      <c r="I570" s="19">
        <v>0.28000000000000003</v>
      </c>
      <c r="J570" s="157">
        <v>0</v>
      </c>
      <c r="K570" s="157">
        <v>0</v>
      </c>
      <c r="L570" s="157">
        <v>0</v>
      </c>
      <c r="M570" s="157">
        <v>8400</v>
      </c>
      <c r="O570" s="157"/>
      <c r="P570" s="19"/>
    </row>
    <row r="571" spans="1:16" x14ac:dyDescent="0.25">
      <c r="A571" s="17" t="s">
        <v>1338</v>
      </c>
      <c r="B571" s="15" t="s">
        <v>1339</v>
      </c>
      <c r="C571" s="15">
        <v>1</v>
      </c>
      <c r="D571" s="15">
        <v>0</v>
      </c>
      <c r="E571" s="157">
        <v>1126968</v>
      </c>
      <c r="F571" s="157">
        <v>0</v>
      </c>
      <c r="G571" s="19">
        <v>0.9</v>
      </c>
      <c r="H571" s="157">
        <v>0</v>
      </c>
      <c r="I571" s="19">
        <v>0.82199999999999995</v>
      </c>
      <c r="J571" s="157">
        <v>0</v>
      </c>
      <c r="K571" s="157">
        <v>0</v>
      </c>
      <c r="L571" s="157">
        <v>0</v>
      </c>
      <c r="M571" s="157">
        <v>0</v>
      </c>
      <c r="O571" s="157"/>
      <c r="P571" s="19"/>
    </row>
    <row r="572" spans="1:16" x14ac:dyDescent="0.25">
      <c r="A572" s="17" t="s">
        <v>1340</v>
      </c>
      <c r="B572" s="15" t="s">
        <v>1341</v>
      </c>
      <c r="C572" s="15">
        <v>1</v>
      </c>
      <c r="D572" s="15">
        <v>0</v>
      </c>
      <c r="E572" s="157">
        <v>560379</v>
      </c>
      <c r="F572" s="157">
        <v>0</v>
      </c>
      <c r="G572" s="19">
        <v>0.52</v>
      </c>
      <c r="H572" s="157">
        <v>2500</v>
      </c>
      <c r="I572" s="19">
        <v>0.35099999999999998</v>
      </c>
      <c r="J572" s="157">
        <v>0</v>
      </c>
      <c r="K572" s="157">
        <v>0</v>
      </c>
      <c r="L572" s="157">
        <v>0</v>
      </c>
      <c r="M572" s="157">
        <v>0</v>
      </c>
      <c r="O572" s="157"/>
      <c r="P572" s="19"/>
    </row>
    <row r="573" spans="1:16" x14ac:dyDescent="0.25">
      <c r="A573" s="17" t="s">
        <v>1342</v>
      </c>
      <c r="B573" s="15" t="s">
        <v>1343</v>
      </c>
      <c r="C573" s="15">
        <v>1</v>
      </c>
      <c r="D573" s="15">
        <v>0</v>
      </c>
      <c r="E573" s="157">
        <v>225445</v>
      </c>
      <c r="F573" s="157">
        <v>0</v>
      </c>
      <c r="G573" s="19">
        <v>0.42799999999999999</v>
      </c>
      <c r="H573" s="157">
        <v>0</v>
      </c>
      <c r="I573" s="19">
        <v>0.41899999999999998</v>
      </c>
      <c r="J573" s="157">
        <v>0</v>
      </c>
      <c r="K573" s="157">
        <v>0</v>
      </c>
      <c r="L573" s="157">
        <v>0</v>
      </c>
      <c r="M573" s="157">
        <v>25140</v>
      </c>
      <c r="O573" s="157"/>
      <c r="P573" s="19"/>
    </row>
    <row r="574" spans="1:16" x14ac:dyDescent="0.25">
      <c r="A574" s="17" t="s">
        <v>1344</v>
      </c>
      <c r="B574" s="15" t="s">
        <v>1345</v>
      </c>
      <c r="C574" s="15">
        <v>1</v>
      </c>
      <c r="D574" s="15">
        <v>0</v>
      </c>
      <c r="E574" s="157">
        <v>300801</v>
      </c>
      <c r="F574" s="157">
        <v>0</v>
      </c>
      <c r="G574" s="19">
        <v>0.48699999999999999</v>
      </c>
      <c r="H574" s="157">
        <v>0</v>
      </c>
      <c r="I574" s="19">
        <v>0.58799999999999997</v>
      </c>
      <c r="J574" s="157">
        <v>12460</v>
      </c>
      <c r="K574" s="157">
        <v>0</v>
      </c>
      <c r="L574" s="157">
        <v>0</v>
      </c>
      <c r="M574" s="157">
        <v>0</v>
      </c>
      <c r="O574" s="157"/>
      <c r="P574" s="19"/>
    </row>
    <row r="575" spans="1:16" x14ac:dyDescent="0.25">
      <c r="A575" s="17" t="s">
        <v>1346</v>
      </c>
      <c r="B575" s="15" t="s">
        <v>1347</v>
      </c>
      <c r="C575" s="15">
        <v>1</v>
      </c>
      <c r="D575" s="15">
        <v>0</v>
      </c>
      <c r="E575" s="157">
        <v>1340316</v>
      </c>
      <c r="F575" s="157">
        <v>0</v>
      </c>
      <c r="G575" s="19">
        <v>0.63300000000000001</v>
      </c>
      <c r="H575" s="157">
        <v>0</v>
      </c>
      <c r="I575" s="19">
        <v>0.47799999999999998</v>
      </c>
      <c r="J575" s="157">
        <v>0</v>
      </c>
      <c r="K575" s="157">
        <v>0</v>
      </c>
      <c r="L575" s="157">
        <v>0</v>
      </c>
      <c r="M575" s="157">
        <v>0</v>
      </c>
      <c r="O575" s="157"/>
      <c r="P575" s="19"/>
    </row>
    <row r="576" spans="1:16" x14ac:dyDescent="0.25">
      <c r="A576" s="17" t="s">
        <v>1348</v>
      </c>
      <c r="B576" s="15" t="s">
        <v>1349</v>
      </c>
      <c r="C576" s="15">
        <v>1</v>
      </c>
      <c r="D576" s="15">
        <v>0</v>
      </c>
      <c r="E576" s="157">
        <v>460675</v>
      </c>
      <c r="F576" s="157">
        <v>0</v>
      </c>
      <c r="G576" s="19">
        <v>0.40899999999999997</v>
      </c>
      <c r="H576" s="157">
        <v>3900</v>
      </c>
      <c r="I576" s="19">
        <v>0.60399999999999998</v>
      </c>
      <c r="J576" s="157">
        <v>0</v>
      </c>
      <c r="K576" s="157">
        <v>0</v>
      </c>
      <c r="L576" s="157">
        <v>0</v>
      </c>
      <c r="M576" s="157">
        <v>0</v>
      </c>
      <c r="O576" s="157"/>
      <c r="P576" s="19"/>
    </row>
    <row r="577" spans="1:16" x14ac:dyDescent="0.25">
      <c r="A577" s="17" t="s">
        <v>1350</v>
      </c>
      <c r="B577" s="15" t="s">
        <v>1351</v>
      </c>
      <c r="C577" s="15">
        <v>1</v>
      </c>
      <c r="D577" s="15">
        <v>0</v>
      </c>
      <c r="E577" s="157">
        <v>4275383</v>
      </c>
      <c r="F577" s="157">
        <v>0</v>
      </c>
      <c r="G577" s="19">
        <v>0.9</v>
      </c>
      <c r="H577" s="157">
        <v>0</v>
      </c>
      <c r="I577" s="19">
        <v>0.86499999999999999</v>
      </c>
      <c r="J577" s="157">
        <v>0</v>
      </c>
      <c r="K577" s="157">
        <v>0</v>
      </c>
      <c r="L577" s="157">
        <v>0</v>
      </c>
      <c r="M577" s="157">
        <v>0</v>
      </c>
      <c r="O577" s="157"/>
      <c r="P577" s="19"/>
    </row>
    <row r="578" spans="1:16" x14ac:dyDescent="0.25">
      <c r="A578" s="17" t="s">
        <v>1352</v>
      </c>
      <c r="B578" s="15" t="s">
        <v>1353</v>
      </c>
      <c r="C578" s="15">
        <v>1</v>
      </c>
      <c r="D578" s="15">
        <v>0</v>
      </c>
      <c r="E578" s="157">
        <v>1806240</v>
      </c>
      <c r="F578" s="157">
        <v>0</v>
      </c>
      <c r="G578" s="19">
        <v>0.9</v>
      </c>
      <c r="H578" s="157">
        <v>0</v>
      </c>
      <c r="I578" s="19">
        <v>0.81799999999999995</v>
      </c>
      <c r="J578" s="157">
        <v>32130</v>
      </c>
      <c r="K578" s="157">
        <v>0</v>
      </c>
      <c r="L578" s="157">
        <v>0</v>
      </c>
      <c r="M578" s="157">
        <v>0</v>
      </c>
      <c r="O578" s="157"/>
      <c r="P578" s="19"/>
    </row>
    <row r="579" spans="1:16" x14ac:dyDescent="0.25">
      <c r="A579" s="17" t="s">
        <v>1354</v>
      </c>
      <c r="B579" s="15" t="s">
        <v>1355</v>
      </c>
      <c r="C579" s="15">
        <v>1</v>
      </c>
      <c r="D579" s="15">
        <v>0</v>
      </c>
      <c r="E579" s="157">
        <v>1130970</v>
      </c>
      <c r="F579" s="157">
        <v>0</v>
      </c>
      <c r="G579" s="19">
        <v>0.9</v>
      </c>
      <c r="H579" s="157">
        <v>0</v>
      </c>
      <c r="I579" s="19">
        <v>0.80200000000000005</v>
      </c>
      <c r="J579" s="157">
        <v>0</v>
      </c>
      <c r="K579" s="157">
        <v>0</v>
      </c>
      <c r="L579" s="157">
        <v>0</v>
      </c>
      <c r="M579" s="157">
        <v>0</v>
      </c>
      <c r="O579" s="157"/>
      <c r="P579" s="19"/>
    </row>
    <row r="580" spans="1:16" x14ac:dyDescent="0.25">
      <c r="A580" s="17" t="s">
        <v>1356</v>
      </c>
      <c r="B580" s="15" t="s">
        <v>1357</v>
      </c>
      <c r="C580" s="15">
        <v>1</v>
      </c>
      <c r="D580" s="15">
        <v>0</v>
      </c>
      <c r="E580" s="157">
        <v>2459677</v>
      </c>
      <c r="F580" s="157">
        <v>0</v>
      </c>
      <c r="G580" s="19">
        <v>0.89200000000000002</v>
      </c>
      <c r="H580" s="157">
        <v>0</v>
      </c>
      <c r="I580" s="19">
        <v>0.77900000000000003</v>
      </c>
      <c r="J580" s="157">
        <v>0</v>
      </c>
      <c r="K580" s="157">
        <v>0</v>
      </c>
      <c r="L580" s="157">
        <v>0</v>
      </c>
      <c r="M580" s="157">
        <v>65484</v>
      </c>
      <c r="O580" s="157"/>
      <c r="P580" s="19"/>
    </row>
    <row r="581" spans="1:16" x14ac:dyDescent="0.25">
      <c r="A581" s="17" t="s">
        <v>1358</v>
      </c>
      <c r="B581" s="15" t="s">
        <v>1359</v>
      </c>
      <c r="C581" s="15">
        <v>1</v>
      </c>
      <c r="D581" s="15">
        <v>0</v>
      </c>
      <c r="E581" s="157">
        <v>2180116</v>
      </c>
      <c r="F581" s="157">
        <v>26679</v>
      </c>
      <c r="G581" s="19">
        <v>0.9</v>
      </c>
      <c r="H581" s="157">
        <v>2000</v>
      </c>
      <c r="I581" s="19">
        <v>0.76100000000000001</v>
      </c>
      <c r="J581" s="157">
        <v>30135</v>
      </c>
      <c r="K581" s="157">
        <v>0</v>
      </c>
      <c r="L581" s="157">
        <v>0</v>
      </c>
      <c r="M581" s="157">
        <v>0</v>
      </c>
      <c r="O581" s="157"/>
      <c r="P581" s="19"/>
    </row>
    <row r="582" spans="1:16" x14ac:dyDescent="0.25">
      <c r="A582" s="17" t="s">
        <v>1360</v>
      </c>
      <c r="B582" s="15" t="s">
        <v>1361</v>
      </c>
      <c r="C582" s="15">
        <v>1</v>
      </c>
      <c r="D582" s="15">
        <v>0</v>
      </c>
      <c r="E582" s="157">
        <v>1418360</v>
      </c>
      <c r="F582" s="157">
        <v>0</v>
      </c>
      <c r="G582" s="19">
        <v>0.9</v>
      </c>
      <c r="H582" s="157">
        <v>0</v>
      </c>
      <c r="I582" s="19">
        <v>0.84499999999999997</v>
      </c>
      <c r="J582" s="157">
        <v>0</v>
      </c>
      <c r="K582" s="157">
        <v>0</v>
      </c>
      <c r="L582" s="157">
        <v>0</v>
      </c>
      <c r="M582" s="157">
        <v>49095</v>
      </c>
      <c r="O582" s="157"/>
      <c r="P582" s="19"/>
    </row>
    <row r="583" spans="1:16" x14ac:dyDescent="0.25">
      <c r="A583" s="17" t="s">
        <v>1362</v>
      </c>
      <c r="B583" s="15" t="s">
        <v>1363</v>
      </c>
      <c r="C583" s="15">
        <v>1</v>
      </c>
      <c r="D583" s="15">
        <v>0</v>
      </c>
      <c r="E583" s="157">
        <v>2788800</v>
      </c>
      <c r="F583" s="157">
        <v>0</v>
      </c>
      <c r="G583" s="19">
        <v>0.752</v>
      </c>
      <c r="H583" s="157">
        <v>0</v>
      </c>
      <c r="I583" s="19">
        <v>0.71599999999999997</v>
      </c>
      <c r="J583" s="157">
        <v>0</v>
      </c>
      <c r="K583" s="157">
        <v>0</v>
      </c>
      <c r="L583" s="157">
        <v>0</v>
      </c>
      <c r="M583" s="157">
        <v>42960</v>
      </c>
      <c r="O583" s="157"/>
      <c r="P583" s="19"/>
    </row>
    <row r="584" spans="1:16" x14ac:dyDescent="0.25">
      <c r="A584" s="17" t="s">
        <v>1364</v>
      </c>
      <c r="B584" s="15" t="s">
        <v>1365</v>
      </c>
      <c r="C584" s="15">
        <v>1</v>
      </c>
      <c r="D584" s="15">
        <v>0</v>
      </c>
      <c r="E584" s="157">
        <v>1695239</v>
      </c>
      <c r="F584" s="157">
        <v>0</v>
      </c>
      <c r="G584" s="19">
        <v>0.9</v>
      </c>
      <c r="H584" s="157">
        <v>0</v>
      </c>
      <c r="I584" s="19">
        <v>0.79300000000000004</v>
      </c>
      <c r="J584" s="157">
        <v>31255</v>
      </c>
      <c r="K584" s="157">
        <v>0</v>
      </c>
      <c r="L584" s="157">
        <v>0</v>
      </c>
      <c r="M584" s="157">
        <v>0</v>
      </c>
      <c r="O584" s="157"/>
      <c r="P584" s="19"/>
    </row>
    <row r="585" spans="1:16" x14ac:dyDescent="0.25">
      <c r="A585" s="17" t="s">
        <v>1366</v>
      </c>
      <c r="B585" s="15" t="s">
        <v>1367</v>
      </c>
      <c r="C585" s="15">
        <v>1</v>
      </c>
      <c r="D585" s="15">
        <v>0</v>
      </c>
      <c r="E585" s="157">
        <v>2210316</v>
      </c>
      <c r="F585" s="157">
        <v>0</v>
      </c>
      <c r="G585" s="19">
        <v>0.52800000000000002</v>
      </c>
      <c r="H585" s="157">
        <v>0</v>
      </c>
      <c r="I585" s="19">
        <v>0.48099999999999998</v>
      </c>
      <c r="J585" s="157">
        <v>19810</v>
      </c>
      <c r="K585" s="157">
        <v>0</v>
      </c>
      <c r="L585" s="157">
        <v>0</v>
      </c>
      <c r="M585" s="157">
        <v>156325</v>
      </c>
      <c r="O585" s="157"/>
      <c r="P585" s="19"/>
    </row>
    <row r="586" spans="1:16" x14ac:dyDescent="0.25">
      <c r="A586" s="17" t="s">
        <v>1368</v>
      </c>
      <c r="B586" s="15" t="s">
        <v>1369</v>
      </c>
      <c r="C586" s="15">
        <v>1</v>
      </c>
      <c r="D586" s="15">
        <v>0</v>
      </c>
      <c r="E586" s="157">
        <v>1659299</v>
      </c>
      <c r="F586" s="157">
        <v>0</v>
      </c>
      <c r="G586" s="19">
        <v>0.64300000000000002</v>
      </c>
      <c r="H586" s="157">
        <v>0</v>
      </c>
      <c r="I586" s="19">
        <v>0.58099999999999996</v>
      </c>
      <c r="J586" s="157">
        <v>23835</v>
      </c>
      <c r="K586" s="157">
        <v>0</v>
      </c>
      <c r="L586" s="157">
        <v>0</v>
      </c>
      <c r="M586" s="157">
        <v>0</v>
      </c>
      <c r="O586" s="157"/>
      <c r="P586" s="19"/>
    </row>
    <row r="587" spans="1:16" x14ac:dyDescent="0.25">
      <c r="A587" s="17" t="s">
        <v>1370</v>
      </c>
      <c r="B587" s="15" t="s">
        <v>1371</v>
      </c>
      <c r="C587" s="15">
        <v>1</v>
      </c>
      <c r="D587" s="15">
        <v>0</v>
      </c>
      <c r="E587" s="157">
        <v>2120974</v>
      </c>
      <c r="F587" s="157">
        <v>0</v>
      </c>
      <c r="G587" s="19">
        <v>0.9</v>
      </c>
      <c r="H587" s="157">
        <v>0</v>
      </c>
      <c r="I587" s="19">
        <v>0.78500000000000003</v>
      </c>
      <c r="J587" s="157">
        <v>25170</v>
      </c>
      <c r="K587" s="157">
        <v>0</v>
      </c>
      <c r="L587" s="157">
        <v>0</v>
      </c>
      <c r="M587" s="157">
        <v>0</v>
      </c>
      <c r="O587" s="157"/>
      <c r="P587" s="19"/>
    </row>
    <row r="588" spans="1:16" x14ac:dyDescent="0.25">
      <c r="A588" s="17" t="s">
        <v>1372</v>
      </c>
      <c r="B588" s="15" t="s">
        <v>1373</v>
      </c>
      <c r="C588" s="15">
        <v>1</v>
      </c>
      <c r="D588" s="15">
        <v>0</v>
      </c>
      <c r="E588" s="157">
        <v>2339122</v>
      </c>
      <c r="F588" s="157">
        <v>0</v>
      </c>
      <c r="G588" s="19">
        <v>0.71399999999999997</v>
      </c>
      <c r="H588" s="157">
        <v>1000</v>
      </c>
      <c r="I588" s="19">
        <v>0.72099999999999997</v>
      </c>
      <c r="J588" s="157">
        <v>25654</v>
      </c>
      <c r="K588" s="157">
        <v>0</v>
      </c>
      <c r="L588" s="157">
        <v>0</v>
      </c>
      <c r="M588" s="157">
        <v>0</v>
      </c>
      <c r="O588" s="157"/>
      <c r="P588" s="19"/>
    </row>
    <row r="589" spans="1:16" x14ac:dyDescent="0.25">
      <c r="A589" s="17" t="s">
        <v>1374</v>
      </c>
      <c r="B589" s="15" t="s">
        <v>1375</v>
      </c>
      <c r="C589" s="15">
        <v>1</v>
      </c>
      <c r="D589" s="15">
        <v>0</v>
      </c>
      <c r="E589" s="157">
        <v>7679097</v>
      </c>
      <c r="F589" s="157">
        <v>0</v>
      </c>
      <c r="G589" s="19">
        <v>0.59399999999999997</v>
      </c>
      <c r="H589" s="157">
        <v>0</v>
      </c>
      <c r="I589" s="19">
        <v>0.56399999999999995</v>
      </c>
      <c r="J589" s="157">
        <v>0</v>
      </c>
      <c r="K589" s="157">
        <v>42205</v>
      </c>
      <c r="L589" s="157">
        <v>0</v>
      </c>
      <c r="M589" s="157">
        <v>0</v>
      </c>
      <c r="O589" s="157"/>
      <c r="P589" s="19"/>
    </row>
    <row r="590" spans="1:16" x14ac:dyDescent="0.25">
      <c r="A590" s="17" t="s">
        <v>1376</v>
      </c>
      <c r="B590" s="15" t="s">
        <v>1377</v>
      </c>
      <c r="C590" s="15">
        <v>1</v>
      </c>
      <c r="D590" s="15">
        <v>0</v>
      </c>
      <c r="E590" s="157">
        <v>1446022</v>
      </c>
      <c r="F590" s="157">
        <v>0</v>
      </c>
      <c r="G590" s="19">
        <v>0.60799999999999998</v>
      </c>
      <c r="H590" s="157">
        <v>2300</v>
      </c>
      <c r="I590" s="19">
        <v>0.56200000000000006</v>
      </c>
      <c r="J590" s="157">
        <v>7848</v>
      </c>
      <c r="K590" s="157">
        <v>0</v>
      </c>
      <c r="L590" s="157">
        <v>0</v>
      </c>
      <c r="M590" s="157">
        <v>0</v>
      </c>
      <c r="O590" s="157"/>
      <c r="P590" s="19"/>
    </row>
    <row r="591" spans="1:16" x14ac:dyDescent="0.25">
      <c r="A591" s="17" t="s">
        <v>1378</v>
      </c>
      <c r="B591" s="15" t="s">
        <v>1379</v>
      </c>
      <c r="C591" s="15">
        <v>1</v>
      </c>
      <c r="D591" s="15">
        <v>0</v>
      </c>
      <c r="E591" s="157">
        <v>2820663</v>
      </c>
      <c r="F591" s="157">
        <v>0</v>
      </c>
      <c r="G591" s="19">
        <v>0.32400000000000001</v>
      </c>
      <c r="H591" s="157">
        <v>0</v>
      </c>
      <c r="I591" s="19">
        <v>0.55500000000000005</v>
      </c>
      <c r="J591" s="157">
        <v>0</v>
      </c>
      <c r="K591" s="157">
        <v>0</v>
      </c>
      <c r="L591" s="157">
        <v>0</v>
      </c>
      <c r="M591" s="157">
        <v>0</v>
      </c>
      <c r="O591" s="157"/>
      <c r="P591" s="19"/>
    </row>
    <row r="592" spans="1:16" x14ac:dyDescent="0.25">
      <c r="A592" s="17" t="s">
        <v>1380</v>
      </c>
      <c r="B592" s="15" t="s">
        <v>1381</v>
      </c>
      <c r="C592" s="15">
        <v>1</v>
      </c>
      <c r="D592" s="15">
        <v>0</v>
      </c>
      <c r="E592" s="157">
        <v>1701114</v>
      </c>
      <c r="F592" s="157">
        <v>0</v>
      </c>
      <c r="G592" s="19">
        <v>0.66200000000000003</v>
      </c>
      <c r="H592" s="157">
        <v>0</v>
      </c>
      <c r="I592" s="19">
        <v>0.61399999999999999</v>
      </c>
      <c r="J592" s="157">
        <v>0</v>
      </c>
      <c r="K592" s="157">
        <v>0</v>
      </c>
      <c r="L592" s="157">
        <v>0</v>
      </c>
      <c r="M592" s="157">
        <v>0</v>
      </c>
      <c r="O592" s="157"/>
      <c r="P592" s="19"/>
    </row>
    <row r="593" spans="1:16" x14ac:dyDescent="0.25">
      <c r="A593" s="17" t="s">
        <v>1382</v>
      </c>
      <c r="B593" s="15" t="s">
        <v>1383</v>
      </c>
      <c r="C593" s="15">
        <v>1</v>
      </c>
      <c r="D593" s="15">
        <v>0</v>
      </c>
      <c r="E593" s="157">
        <v>2199683</v>
      </c>
      <c r="F593" s="157">
        <v>0</v>
      </c>
      <c r="G593" s="19">
        <v>0.44600000000000001</v>
      </c>
      <c r="H593" s="157">
        <v>4400</v>
      </c>
      <c r="I593" s="19">
        <v>0.50700000000000001</v>
      </c>
      <c r="J593" s="157">
        <v>0</v>
      </c>
      <c r="K593" s="157">
        <v>0</v>
      </c>
      <c r="L593" s="157">
        <v>0</v>
      </c>
      <c r="M593" s="157">
        <v>0</v>
      </c>
      <c r="O593" s="157"/>
      <c r="P593" s="19"/>
    </row>
    <row r="594" spans="1:16" x14ac:dyDescent="0.25">
      <c r="A594" s="17" t="s">
        <v>1384</v>
      </c>
      <c r="B594" s="15" t="s">
        <v>1385</v>
      </c>
      <c r="C594" s="15">
        <v>1</v>
      </c>
      <c r="D594" s="15">
        <v>0</v>
      </c>
      <c r="E594" s="157">
        <v>516626</v>
      </c>
      <c r="F594" s="157">
        <v>0</v>
      </c>
      <c r="G594" s="19">
        <v>6.5000000000000002E-2</v>
      </c>
      <c r="H594" s="157">
        <v>0</v>
      </c>
      <c r="I594" s="19">
        <v>0.21</v>
      </c>
      <c r="J594" s="157">
        <v>0</v>
      </c>
      <c r="K594" s="157">
        <v>0</v>
      </c>
      <c r="L594" s="157">
        <v>0</v>
      </c>
      <c r="M594" s="157">
        <v>0</v>
      </c>
      <c r="O594" s="157"/>
      <c r="P594" s="19"/>
    </row>
    <row r="595" spans="1:16" x14ac:dyDescent="0.25">
      <c r="A595" s="17" t="s">
        <v>1386</v>
      </c>
      <c r="B595" s="15" t="s">
        <v>1387</v>
      </c>
      <c r="C595" s="15">
        <v>1</v>
      </c>
      <c r="D595" s="15">
        <v>0</v>
      </c>
      <c r="E595" s="157">
        <v>1483359</v>
      </c>
      <c r="F595" s="157">
        <v>0</v>
      </c>
      <c r="G595" s="19">
        <v>0.54900000000000004</v>
      </c>
      <c r="H595" s="157">
        <v>0</v>
      </c>
      <c r="I595" s="19">
        <v>0.56000000000000005</v>
      </c>
      <c r="J595" s="157">
        <v>0</v>
      </c>
      <c r="K595" s="157">
        <v>0</v>
      </c>
      <c r="L595" s="157">
        <v>0</v>
      </c>
      <c r="M595" s="157">
        <v>0</v>
      </c>
      <c r="O595" s="157"/>
      <c r="P595" s="19"/>
    </row>
    <row r="596" spans="1:16" x14ac:dyDescent="0.25">
      <c r="A596" s="17" t="s">
        <v>1388</v>
      </c>
      <c r="B596" s="15" t="s">
        <v>1389</v>
      </c>
      <c r="C596" s="15">
        <v>1</v>
      </c>
      <c r="D596" s="15">
        <v>0</v>
      </c>
      <c r="E596" s="157">
        <v>973305</v>
      </c>
      <c r="F596" s="157">
        <v>0</v>
      </c>
      <c r="G596" s="19">
        <v>0.68600000000000005</v>
      </c>
      <c r="H596" s="157">
        <v>0</v>
      </c>
      <c r="I596" s="19">
        <v>0.64100000000000001</v>
      </c>
      <c r="J596" s="157">
        <v>0</v>
      </c>
      <c r="K596" s="157">
        <v>0</v>
      </c>
      <c r="L596" s="157">
        <v>0</v>
      </c>
      <c r="M596" s="157">
        <v>0</v>
      </c>
      <c r="O596" s="157"/>
      <c r="P596" s="19"/>
    </row>
    <row r="597" spans="1:16" x14ac:dyDescent="0.25">
      <c r="A597" s="17" t="s">
        <v>1390</v>
      </c>
      <c r="B597" s="15" t="s">
        <v>1391</v>
      </c>
      <c r="C597" s="15">
        <v>1</v>
      </c>
      <c r="D597" s="15">
        <v>0</v>
      </c>
      <c r="E597" s="157">
        <v>992234</v>
      </c>
      <c r="F597" s="157">
        <v>0</v>
      </c>
      <c r="G597" s="19">
        <v>0.70599999999999996</v>
      </c>
      <c r="H597" s="157">
        <v>0</v>
      </c>
      <c r="I597" s="19">
        <v>0.56299999999999994</v>
      </c>
      <c r="J597" s="157">
        <v>0</v>
      </c>
      <c r="K597" s="157">
        <v>0</v>
      </c>
      <c r="L597" s="157">
        <v>0</v>
      </c>
      <c r="M597" s="157">
        <v>0</v>
      </c>
      <c r="O597" s="157"/>
      <c r="P597" s="19"/>
    </row>
    <row r="598" spans="1:16" x14ac:dyDescent="0.25">
      <c r="A598" s="17" t="s">
        <v>1392</v>
      </c>
      <c r="B598" s="15" t="s">
        <v>1393</v>
      </c>
      <c r="C598" s="15">
        <v>1</v>
      </c>
      <c r="D598" s="15">
        <v>0</v>
      </c>
      <c r="E598" s="157">
        <v>35789</v>
      </c>
      <c r="F598" s="157">
        <v>0</v>
      </c>
      <c r="G598" s="19">
        <v>6.5000000000000002E-2</v>
      </c>
      <c r="H598" s="157">
        <v>300</v>
      </c>
      <c r="I598" s="19">
        <v>0</v>
      </c>
      <c r="J598" s="157">
        <v>0</v>
      </c>
      <c r="K598" s="157">
        <v>0</v>
      </c>
      <c r="L598" s="157">
        <v>0</v>
      </c>
      <c r="M598" s="157">
        <v>0</v>
      </c>
      <c r="O598" s="157"/>
      <c r="P598" s="19"/>
    </row>
    <row r="599" spans="1:16" x14ac:dyDescent="0.25">
      <c r="A599" s="17" t="s">
        <v>1394</v>
      </c>
      <c r="B599" s="15" t="s">
        <v>1395</v>
      </c>
      <c r="C599" s="15">
        <v>1</v>
      </c>
      <c r="D599" s="15">
        <v>0</v>
      </c>
      <c r="E599" s="157">
        <v>905169</v>
      </c>
      <c r="F599" s="157">
        <v>555</v>
      </c>
      <c r="G599" s="19">
        <v>0.155</v>
      </c>
      <c r="H599" s="157">
        <v>0</v>
      </c>
      <c r="I599" s="19">
        <v>0.224</v>
      </c>
      <c r="J599" s="157">
        <v>0</v>
      </c>
      <c r="K599" s="157">
        <v>57791</v>
      </c>
      <c r="L599" s="157">
        <v>28895</v>
      </c>
      <c r="M599" s="157">
        <v>5600</v>
      </c>
      <c r="O599" s="157"/>
      <c r="P599" s="19"/>
    </row>
    <row r="600" spans="1:16" x14ac:dyDescent="0.25">
      <c r="A600" s="17" t="s">
        <v>1396</v>
      </c>
      <c r="B600" s="15" t="s">
        <v>1397</v>
      </c>
      <c r="C600" s="15">
        <v>1</v>
      </c>
      <c r="D600" s="15">
        <v>0</v>
      </c>
      <c r="E600" s="157">
        <v>2028571</v>
      </c>
      <c r="F600" s="157">
        <v>0</v>
      </c>
      <c r="G600" s="19">
        <v>0.72399999999999998</v>
      </c>
      <c r="H600" s="157">
        <v>0</v>
      </c>
      <c r="I600" s="19">
        <v>0.66700000000000004</v>
      </c>
      <c r="J600" s="157">
        <v>0</v>
      </c>
      <c r="K600" s="157">
        <v>0</v>
      </c>
      <c r="L600" s="157">
        <v>0</v>
      </c>
      <c r="M600" s="157">
        <v>20677</v>
      </c>
      <c r="O600" s="157"/>
      <c r="P600" s="19"/>
    </row>
    <row r="601" spans="1:16" x14ac:dyDescent="0.25">
      <c r="A601" s="17" t="s">
        <v>1398</v>
      </c>
      <c r="B601" s="15" t="s">
        <v>1399</v>
      </c>
      <c r="C601" s="15">
        <v>1</v>
      </c>
      <c r="D601" s="15">
        <v>0</v>
      </c>
      <c r="E601" s="157">
        <v>254932</v>
      </c>
      <c r="F601" s="157">
        <v>0</v>
      </c>
      <c r="G601" s="19">
        <v>0.36599999999999999</v>
      </c>
      <c r="H601" s="157">
        <v>0</v>
      </c>
      <c r="I601" s="19">
        <v>0.48399999999999999</v>
      </c>
      <c r="J601" s="157">
        <v>0</v>
      </c>
      <c r="K601" s="157">
        <v>0</v>
      </c>
      <c r="L601" s="157">
        <v>0</v>
      </c>
      <c r="M601" s="157">
        <v>0</v>
      </c>
      <c r="O601" s="157"/>
      <c r="P601" s="19"/>
    </row>
    <row r="602" spans="1:16" x14ac:dyDescent="0.25">
      <c r="A602" s="17" t="s">
        <v>1400</v>
      </c>
      <c r="B602" s="15" t="s">
        <v>1401</v>
      </c>
      <c r="C602" s="15">
        <v>1</v>
      </c>
      <c r="D602" s="15">
        <v>0</v>
      </c>
      <c r="E602" s="157">
        <v>102527</v>
      </c>
      <c r="F602" s="157">
        <v>0</v>
      </c>
      <c r="G602" s="19">
        <v>6.5000000000000002E-2</v>
      </c>
      <c r="H602" s="157">
        <v>0</v>
      </c>
      <c r="I602" s="19">
        <v>0</v>
      </c>
      <c r="J602" s="157">
        <v>0</v>
      </c>
      <c r="K602" s="157">
        <v>0</v>
      </c>
      <c r="L602" s="157">
        <v>0</v>
      </c>
      <c r="M602" s="157">
        <v>0</v>
      </c>
      <c r="O602" s="157"/>
      <c r="P602" s="19"/>
    </row>
    <row r="603" spans="1:16" x14ac:dyDescent="0.25">
      <c r="A603" s="17" t="s">
        <v>1402</v>
      </c>
      <c r="B603" s="15" t="s">
        <v>1403</v>
      </c>
      <c r="C603" s="15">
        <v>1</v>
      </c>
      <c r="D603" s="15">
        <v>0</v>
      </c>
      <c r="E603" s="157">
        <v>637015</v>
      </c>
      <c r="F603" s="157">
        <v>0</v>
      </c>
      <c r="G603" s="19">
        <v>0.47099999999999997</v>
      </c>
      <c r="H603" s="157">
        <v>1240</v>
      </c>
      <c r="I603" s="19">
        <v>0.48</v>
      </c>
      <c r="J603" s="157">
        <v>0</v>
      </c>
      <c r="K603" s="157">
        <v>0</v>
      </c>
      <c r="L603" s="157">
        <v>0</v>
      </c>
      <c r="M603" s="157">
        <v>0</v>
      </c>
      <c r="O603" s="157"/>
      <c r="P603" s="19"/>
    </row>
    <row r="604" spans="1:16" x14ac:dyDescent="0.25">
      <c r="A604" s="17" t="s">
        <v>1404</v>
      </c>
      <c r="B604" s="15" t="s">
        <v>1405</v>
      </c>
      <c r="C604" s="15">
        <v>1</v>
      </c>
      <c r="D604" s="15">
        <v>0</v>
      </c>
      <c r="E604" s="157">
        <v>4138542</v>
      </c>
      <c r="F604" s="157">
        <v>0</v>
      </c>
      <c r="G604" s="19">
        <v>0.67500000000000004</v>
      </c>
      <c r="H604" s="157">
        <v>0</v>
      </c>
      <c r="I604" s="19">
        <v>0.628</v>
      </c>
      <c r="J604" s="157">
        <v>11648</v>
      </c>
      <c r="K604" s="157">
        <v>0</v>
      </c>
      <c r="L604" s="157">
        <v>0</v>
      </c>
      <c r="M604" s="157">
        <v>0</v>
      </c>
      <c r="O604" s="157"/>
      <c r="P604" s="19"/>
    </row>
    <row r="605" spans="1:16" x14ac:dyDescent="0.25">
      <c r="A605" s="17" t="s">
        <v>1406</v>
      </c>
      <c r="B605" s="15" t="s">
        <v>1407</v>
      </c>
      <c r="C605" s="15">
        <v>1</v>
      </c>
      <c r="D605" s="15">
        <v>0</v>
      </c>
      <c r="E605" s="157">
        <v>102186</v>
      </c>
      <c r="F605" s="157">
        <v>0</v>
      </c>
      <c r="G605" s="19">
        <v>0.79</v>
      </c>
      <c r="H605" s="157">
        <v>750</v>
      </c>
      <c r="I605" s="19">
        <v>0.625</v>
      </c>
      <c r="J605" s="157">
        <v>0</v>
      </c>
      <c r="K605" s="157">
        <v>0</v>
      </c>
      <c r="L605" s="157">
        <v>0</v>
      </c>
      <c r="M605" s="157">
        <v>0</v>
      </c>
      <c r="O605" s="157"/>
      <c r="P605" s="19"/>
    </row>
    <row r="606" spans="1:16" x14ac:dyDescent="0.25">
      <c r="A606" s="17" t="s">
        <v>1408</v>
      </c>
      <c r="B606" s="15" t="s">
        <v>1409</v>
      </c>
      <c r="C606" s="15">
        <v>1</v>
      </c>
      <c r="D606" s="15">
        <v>0</v>
      </c>
      <c r="E606" s="157">
        <v>1185776</v>
      </c>
      <c r="F606" s="157">
        <v>0</v>
      </c>
      <c r="G606" s="19">
        <v>0.70299999999999996</v>
      </c>
      <c r="H606" s="157">
        <v>0</v>
      </c>
      <c r="I606" s="19">
        <v>0.70399999999999996</v>
      </c>
      <c r="J606" s="157">
        <v>0</v>
      </c>
      <c r="K606" s="157">
        <v>10548</v>
      </c>
      <c r="L606" s="157">
        <v>5274</v>
      </c>
      <c r="M606" s="157">
        <v>0</v>
      </c>
      <c r="O606" s="157"/>
      <c r="P606" s="19"/>
    </row>
    <row r="607" spans="1:16" x14ac:dyDescent="0.25">
      <c r="A607" s="17" t="s">
        <v>1410</v>
      </c>
      <c r="B607" s="15" t="s">
        <v>1411</v>
      </c>
      <c r="C607" s="15">
        <v>1</v>
      </c>
      <c r="D607" s="15">
        <v>0</v>
      </c>
      <c r="E607" s="157">
        <v>595059</v>
      </c>
      <c r="F607" s="157">
        <v>0</v>
      </c>
      <c r="G607" s="19">
        <v>0.77700000000000002</v>
      </c>
      <c r="H607" s="157">
        <v>0</v>
      </c>
      <c r="I607" s="19">
        <v>0.73</v>
      </c>
      <c r="J607" s="157">
        <v>0</v>
      </c>
      <c r="K607" s="157">
        <v>0</v>
      </c>
      <c r="L607" s="157">
        <v>0</v>
      </c>
      <c r="M607" s="157">
        <v>0</v>
      </c>
      <c r="O607" s="157"/>
      <c r="P607" s="19"/>
    </row>
    <row r="608" spans="1:16" x14ac:dyDescent="0.25">
      <c r="A608" s="17" t="s">
        <v>1412</v>
      </c>
      <c r="B608" s="15" t="s">
        <v>1413</v>
      </c>
      <c r="C608" s="15">
        <v>1</v>
      </c>
      <c r="D608" s="15">
        <v>0</v>
      </c>
      <c r="E608" s="157">
        <v>243856</v>
      </c>
      <c r="F608" s="157">
        <v>0</v>
      </c>
      <c r="G608" s="19">
        <v>0.67900000000000005</v>
      </c>
      <c r="H608" s="157">
        <v>0</v>
      </c>
      <c r="I608" s="19">
        <v>0.66100000000000003</v>
      </c>
      <c r="J608" s="157">
        <v>0</v>
      </c>
      <c r="K608" s="157">
        <v>0</v>
      </c>
      <c r="L608" s="157">
        <v>0</v>
      </c>
      <c r="M608" s="157">
        <v>0</v>
      </c>
      <c r="O608" s="157"/>
      <c r="P608" s="19"/>
    </row>
    <row r="609" spans="1:16" x14ac:dyDescent="0.25">
      <c r="A609" s="17" t="s">
        <v>1414</v>
      </c>
      <c r="B609" s="15" t="s">
        <v>1415</v>
      </c>
      <c r="C609" s="15">
        <v>1</v>
      </c>
      <c r="D609" s="15">
        <v>1</v>
      </c>
      <c r="E609" s="157">
        <v>410863</v>
      </c>
      <c r="F609" s="157">
        <v>0</v>
      </c>
      <c r="G609" s="19">
        <v>0.9</v>
      </c>
      <c r="H609" s="157">
        <v>0</v>
      </c>
      <c r="I609" s="19">
        <v>0.80800000000000005</v>
      </c>
      <c r="J609" s="157">
        <v>0</v>
      </c>
      <c r="K609" s="157">
        <v>0</v>
      </c>
      <c r="L609" s="157">
        <v>0</v>
      </c>
      <c r="M609" s="157">
        <v>8080</v>
      </c>
      <c r="O609" s="157"/>
      <c r="P609" s="19"/>
    </row>
    <row r="610" spans="1:16" x14ac:dyDescent="0.25">
      <c r="A610" s="17" t="s">
        <v>1416</v>
      </c>
      <c r="B610" s="15" t="s">
        <v>1417</v>
      </c>
      <c r="C610" s="15">
        <v>1</v>
      </c>
      <c r="D610" s="15">
        <v>0</v>
      </c>
      <c r="E610" s="157">
        <v>1292786</v>
      </c>
      <c r="F610" s="157">
        <v>0</v>
      </c>
      <c r="G610" s="19">
        <v>0.9</v>
      </c>
      <c r="H610" s="157">
        <v>0</v>
      </c>
      <c r="I610" s="19">
        <v>0.79600000000000004</v>
      </c>
      <c r="J610" s="157">
        <v>0</v>
      </c>
      <c r="K610" s="157">
        <v>0</v>
      </c>
      <c r="L610" s="157">
        <v>0</v>
      </c>
      <c r="M610" s="157">
        <v>0</v>
      </c>
      <c r="O610" s="157"/>
      <c r="P610" s="19"/>
    </row>
    <row r="611" spans="1:16" x14ac:dyDescent="0.25">
      <c r="A611" s="17" t="s">
        <v>1418</v>
      </c>
      <c r="B611" s="15" t="s">
        <v>1419</v>
      </c>
      <c r="C611" s="15">
        <v>1</v>
      </c>
      <c r="D611" s="15">
        <v>0</v>
      </c>
      <c r="E611" s="157">
        <v>1261627</v>
      </c>
      <c r="F611" s="157">
        <v>0</v>
      </c>
      <c r="G611" s="19">
        <v>0.70799999999999996</v>
      </c>
      <c r="H611" s="157">
        <v>13000</v>
      </c>
      <c r="I611" s="19">
        <v>0.71899999999999997</v>
      </c>
      <c r="J611" s="157">
        <v>0</v>
      </c>
      <c r="K611" s="157">
        <v>0</v>
      </c>
      <c r="L611" s="157">
        <v>0</v>
      </c>
      <c r="M611" s="157">
        <v>0</v>
      </c>
      <c r="O611" s="157"/>
      <c r="P611" s="19"/>
    </row>
    <row r="612" spans="1:16" x14ac:dyDescent="0.25">
      <c r="A612" s="17" t="s">
        <v>1420</v>
      </c>
      <c r="B612" s="15" t="s">
        <v>1421</v>
      </c>
      <c r="C612" s="15">
        <v>1</v>
      </c>
      <c r="D612" s="15">
        <v>0</v>
      </c>
      <c r="E612" s="157">
        <v>362941</v>
      </c>
      <c r="F612" s="157">
        <v>0</v>
      </c>
      <c r="G612" s="19">
        <v>0.9</v>
      </c>
      <c r="H612" s="157">
        <v>0</v>
      </c>
      <c r="I612" s="19">
        <v>0.754</v>
      </c>
      <c r="J612" s="157">
        <v>0</v>
      </c>
      <c r="K612" s="157">
        <v>0</v>
      </c>
      <c r="L612" s="157">
        <v>0</v>
      </c>
      <c r="M612" s="157">
        <v>0</v>
      </c>
      <c r="O612" s="157"/>
      <c r="P612" s="19"/>
    </row>
    <row r="613" spans="1:16" x14ac:dyDescent="0.25">
      <c r="A613" s="17" t="s">
        <v>1422</v>
      </c>
      <c r="B613" s="15" t="s">
        <v>1423</v>
      </c>
      <c r="C613" s="15">
        <v>1</v>
      </c>
      <c r="D613" s="15">
        <v>0</v>
      </c>
      <c r="E613" s="157">
        <v>2342755</v>
      </c>
      <c r="F613" s="157">
        <v>0</v>
      </c>
      <c r="G613" s="19">
        <v>0.9</v>
      </c>
      <c r="H613" s="157">
        <v>0</v>
      </c>
      <c r="I613" s="19">
        <v>0.81100000000000005</v>
      </c>
      <c r="J613" s="157">
        <v>0</v>
      </c>
      <c r="K613" s="157">
        <v>0</v>
      </c>
      <c r="L613" s="157">
        <v>0</v>
      </c>
      <c r="M613" s="157">
        <v>0</v>
      </c>
      <c r="O613" s="157"/>
      <c r="P613" s="19"/>
    </row>
    <row r="614" spans="1:16" x14ac:dyDescent="0.25">
      <c r="A614" s="17" t="s">
        <v>1424</v>
      </c>
      <c r="B614" s="15" t="s">
        <v>1425</v>
      </c>
      <c r="C614" s="15">
        <v>1</v>
      </c>
      <c r="D614" s="15">
        <v>0</v>
      </c>
      <c r="E614" s="157">
        <v>0</v>
      </c>
      <c r="F614" s="157">
        <v>0</v>
      </c>
      <c r="G614" s="19">
        <v>6.5000000000000002E-2</v>
      </c>
      <c r="H614" s="157">
        <v>0</v>
      </c>
      <c r="I614" s="19">
        <v>2.5999999999999999E-2</v>
      </c>
      <c r="J614" s="157">
        <v>0</v>
      </c>
      <c r="K614" s="157">
        <v>0</v>
      </c>
      <c r="L614" s="157">
        <v>0</v>
      </c>
      <c r="M614" s="157">
        <v>0</v>
      </c>
      <c r="O614" s="157"/>
      <c r="P614" s="19"/>
    </row>
    <row r="615" spans="1:16" x14ac:dyDescent="0.25">
      <c r="A615" s="17" t="s">
        <v>1426</v>
      </c>
      <c r="B615" s="15" t="s">
        <v>1427</v>
      </c>
      <c r="C615" s="15">
        <v>1</v>
      </c>
      <c r="D615" s="15">
        <v>0</v>
      </c>
      <c r="E615" s="157">
        <v>1452843</v>
      </c>
      <c r="F615" s="157">
        <v>0</v>
      </c>
      <c r="G615" s="19">
        <v>0.88600000000000001</v>
      </c>
      <c r="H615" s="157">
        <v>0</v>
      </c>
      <c r="I615" s="19">
        <v>0.70099999999999996</v>
      </c>
      <c r="J615" s="157">
        <v>0</v>
      </c>
      <c r="K615" s="157">
        <v>0</v>
      </c>
      <c r="L615" s="157">
        <v>0</v>
      </c>
      <c r="M615" s="157">
        <v>8272</v>
      </c>
      <c r="O615" s="157"/>
      <c r="P615" s="19"/>
    </row>
    <row r="616" spans="1:16" x14ac:dyDescent="0.25">
      <c r="A616" s="17" t="s">
        <v>1428</v>
      </c>
      <c r="B616" s="15" t="s">
        <v>1429</v>
      </c>
      <c r="C616" s="15">
        <v>1</v>
      </c>
      <c r="D616" s="15">
        <v>0</v>
      </c>
      <c r="E616" s="157">
        <v>2360681</v>
      </c>
      <c r="F616" s="157">
        <v>0</v>
      </c>
      <c r="G616" s="19">
        <v>0.77300000000000002</v>
      </c>
      <c r="H616" s="157">
        <v>0</v>
      </c>
      <c r="I616" s="19">
        <v>0.69499999999999995</v>
      </c>
      <c r="J616" s="157">
        <v>0</v>
      </c>
      <c r="K616" s="157">
        <v>0</v>
      </c>
      <c r="L616" s="157">
        <v>0</v>
      </c>
      <c r="M616" s="157">
        <v>24325</v>
      </c>
      <c r="O616" s="157"/>
      <c r="P616" s="19"/>
    </row>
    <row r="617" spans="1:16" x14ac:dyDescent="0.25">
      <c r="A617" s="17" t="s">
        <v>1430</v>
      </c>
      <c r="B617" s="15" t="s">
        <v>1431</v>
      </c>
      <c r="C617" s="15">
        <v>1</v>
      </c>
      <c r="D617" s="15">
        <v>0</v>
      </c>
      <c r="E617" s="157">
        <v>1357394</v>
      </c>
      <c r="F617" s="157">
        <v>0</v>
      </c>
      <c r="G617" s="19">
        <v>0.81100000000000005</v>
      </c>
      <c r="H617" s="157">
        <v>0</v>
      </c>
      <c r="I617" s="19">
        <v>0.68200000000000005</v>
      </c>
      <c r="J617" s="157">
        <v>0</v>
      </c>
      <c r="K617" s="157">
        <v>0</v>
      </c>
      <c r="L617" s="157">
        <v>0</v>
      </c>
      <c r="M617" s="157">
        <v>0</v>
      </c>
      <c r="O617" s="157"/>
      <c r="P617" s="19"/>
    </row>
    <row r="618" spans="1:16" x14ac:dyDescent="0.25">
      <c r="A618" s="17" t="s">
        <v>1432</v>
      </c>
      <c r="B618" s="15" t="s">
        <v>1433</v>
      </c>
      <c r="C618" s="15">
        <v>1</v>
      </c>
      <c r="D618" s="15">
        <v>0</v>
      </c>
      <c r="E618" s="157">
        <v>4075966</v>
      </c>
      <c r="F618" s="157">
        <v>0</v>
      </c>
      <c r="G618" s="19">
        <v>0.9</v>
      </c>
      <c r="H618" s="157">
        <v>0</v>
      </c>
      <c r="I618" s="19">
        <v>0.83699999999999997</v>
      </c>
      <c r="J618" s="157">
        <v>31430</v>
      </c>
      <c r="K618" s="157">
        <v>0</v>
      </c>
      <c r="L618" s="157">
        <v>0</v>
      </c>
      <c r="M618" s="157">
        <v>0</v>
      </c>
      <c r="O618" s="157"/>
      <c r="P618" s="19"/>
    </row>
    <row r="619" spans="1:16" x14ac:dyDescent="0.25">
      <c r="A619" s="17" t="s">
        <v>1434</v>
      </c>
      <c r="B619" s="15" t="s">
        <v>1435</v>
      </c>
      <c r="C619" s="15">
        <v>1</v>
      </c>
      <c r="D619" s="15">
        <v>0</v>
      </c>
      <c r="E619" s="157">
        <v>3511893</v>
      </c>
      <c r="F619" s="157">
        <v>0</v>
      </c>
      <c r="G619" s="19">
        <v>0.9</v>
      </c>
      <c r="H619" s="157">
        <v>0</v>
      </c>
      <c r="I619" s="19">
        <v>0.87</v>
      </c>
      <c r="J619" s="157">
        <v>32515</v>
      </c>
      <c r="K619" s="157">
        <v>0</v>
      </c>
      <c r="L619" s="157">
        <v>0</v>
      </c>
      <c r="M619" s="157">
        <v>0</v>
      </c>
      <c r="O619" s="157"/>
      <c r="P619" s="19"/>
    </row>
    <row r="620" spans="1:16" x14ac:dyDescent="0.25">
      <c r="A620" s="17" t="s">
        <v>1436</v>
      </c>
      <c r="B620" s="15" t="s">
        <v>1437</v>
      </c>
      <c r="C620" s="15">
        <v>1</v>
      </c>
      <c r="D620" s="15">
        <v>0</v>
      </c>
      <c r="E620" s="157">
        <v>1059610</v>
      </c>
      <c r="F620" s="157">
        <v>0</v>
      </c>
      <c r="G620" s="19">
        <v>0.9</v>
      </c>
      <c r="H620" s="157">
        <v>0</v>
      </c>
      <c r="I620" s="19">
        <v>0.871</v>
      </c>
      <c r="J620" s="157">
        <v>0</v>
      </c>
      <c r="K620" s="157">
        <v>0</v>
      </c>
      <c r="L620" s="157">
        <v>0</v>
      </c>
      <c r="M620" s="157">
        <v>0</v>
      </c>
      <c r="O620" s="157"/>
      <c r="P620" s="19"/>
    </row>
    <row r="621" spans="1:16" x14ac:dyDescent="0.25">
      <c r="A621" s="17" t="s">
        <v>1438</v>
      </c>
      <c r="B621" s="15" t="s">
        <v>1439</v>
      </c>
      <c r="C621" s="15">
        <v>1</v>
      </c>
      <c r="D621" s="15">
        <v>0</v>
      </c>
      <c r="E621" s="157">
        <v>1766642</v>
      </c>
      <c r="F621" s="157">
        <v>0</v>
      </c>
      <c r="G621" s="19">
        <v>0.78300000000000003</v>
      </c>
      <c r="H621" s="157">
        <v>0</v>
      </c>
      <c r="I621" s="19">
        <v>0.73299999999999998</v>
      </c>
      <c r="J621" s="157">
        <v>28945</v>
      </c>
      <c r="K621" s="157">
        <v>0</v>
      </c>
      <c r="L621" s="157">
        <v>0</v>
      </c>
      <c r="M621" s="157">
        <v>0</v>
      </c>
      <c r="O621" s="157"/>
      <c r="P621" s="19"/>
    </row>
    <row r="622" spans="1:16" x14ac:dyDescent="0.25">
      <c r="A622" s="17" t="s">
        <v>1440</v>
      </c>
      <c r="B622" s="15" t="s">
        <v>1441</v>
      </c>
      <c r="C622" s="15">
        <v>1</v>
      </c>
      <c r="D622" s="15">
        <v>0</v>
      </c>
      <c r="E622" s="157">
        <v>1693863</v>
      </c>
      <c r="F622" s="157">
        <v>0</v>
      </c>
      <c r="G622" s="19">
        <v>0.69499999999999995</v>
      </c>
      <c r="H622" s="157">
        <v>6500</v>
      </c>
      <c r="I622" s="19">
        <v>0.65100000000000002</v>
      </c>
      <c r="J622" s="157">
        <v>26284</v>
      </c>
      <c r="K622" s="157">
        <v>0</v>
      </c>
      <c r="L622" s="157">
        <v>0</v>
      </c>
      <c r="M622" s="157">
        <v>0</v>
      </c>
      <c r="O622" s="157"/>
      <c r="P622" s="19"/>
    </row>
    <row r="623" spans="1:16" x14ac:dyDescent="0.25">
      <c r="A623" s="17" t="s">
        <v>1442</v>
      </c>
      <c r="B623" s="15" t="s">
        <v>1443</v>
      </c>
      <c r="C623" s="15">
        <v>1</v>
      </c>
      <c r="D623" s="15">
        <v>0</v>
      </c>
      <c r="E623" s="157">
        <v>2551063</v>
      </c>
      <c r="F623" s="157">
        <v>0</v>
      </c>
      <c r="G623" s="19">
        <v>0.84699999999999998</v>
      </c>
      <c r="H623" s="157">
        <v>6000</v>
      </c>
      <c r="I623" s="19">
        <v>0.747</v>
      </c>
      <c r="J623" s="157">
        <v>29222</v>
      </c>
      <c r="K623" s="157">
        <v>0</v>
      </c>
      <c r="L623" s="157">
        <v>0</v>
      </c>
      <c r="M623" s="157">
        <v>0</v>
      </c>
      <c r="O623" s="157"/>
      <c r="P623" s="19"/>
    </row>
    <row r="624" spans="1:16" x14ac:dyDescent="0.25">
      <c r="A624" s="17" t="s">
        <v>1444</v>
      </c>
      <c r="B624" s="15" t="s">
        <v>1445</v>
      </c>
      <c r="C624" s="15">
        <v>1</v>
      </c>
      <c r="D624" s="15">
        <v>0</v>
      </c>
      <c r="E624" s="157">
        <v>2490464</v>
      </c>
      <c r="F624" s="157">
        <v>0</v>
      </c>
      <c r="G624" s="19">
        <v>0.85599999999999998</v>
      </c>
      <c r="H624" s="157">
        <v>8500</v>
      </c>
      <c r="I624" s="19">
        <v>0.77600000000000002</v>
      </c>
      <c r="J624" s="157">
        <v>17520</v>
      </c>
      <c r="K624" s="157">
        <v>0</v>
      </c>
      <c r="L624" s="157">
        <v>0</v>
      </c>
      <c r="M624" s="157">
        <v>0</v>
      </c>
      <c r="O624" s="157"/>
      <c r="P624" s="19"/>
    </row>
    <row r="625" spans="1:16" x14ac:dyDescent="0.25">
      <c r="A625" s="17" t="s">
        <v>1446</v>
      </c>
      <c r="B625" s="15" t="s">
        <v>1447</v>
      </c>
      <c r="C625" s="15">
        <v>1</v>
      </c>
      <c r="D625" s="15">
        <v>0</v>
      </c>
      <c r="E625" s="157">
        <v>2190914</v>
      </c>
      <c r="F625" s="157">
        <v>0</v>
      </c>
      <c r="G625" s="19">
        <v>0.9</v>
      </c>
      <c r="H625" s="157">
        <v>0</v>
      </c>
      <c r="I625" s="19">
        <v>0.79600000000000004</v>
      </c>
      <c r="J625" s="157">
        <v>0</v>
      </c>
      <c r="K625" s="157">
        <v>0</v>
      </c>
      <c r="L625" s="157">
        <v>0</v>
      </c>
      <c r="M625" s="157">
        <v>0</v>
      </c>
      <c r="O625" s="157"/>
      <c r="P625" s="19"/>
    </row>
    <row r="626" spans="1:16" x14ac:dyDescent="0.25">
      <c r="A626" s="17" t="s">
        <v>1448</v>
      </c>
      <c r="B626" s="15" t="s">
        <v>1449</v>
      </c>
      <c r="C626" s="15">
        <v>1</v>
      </c>
      <c r="D626" s="15">
        <v>0</v>
      </c>
      <c r="E626" s="157">
        <v>1290602</v>
      </c>
      <c r="F626" s="157">
        <v>0</v>
      </c>
      <c r="G626" s="19">
        <v>0.81299999999999994</v>
      </c>
      <c r="H626" s="157">
        <v>0</v>
      </c>
      <c r="I626" s="19">
        <v>0.749</v>
      </c>
      <c r="J626" s="157">
        <v>29715</v>
      </c>
      <c r="K626" s="157">
        <v>0</v>
      </c>
      <c r="L626" s="157">
        <v>0</v>
      </c>
      <c r="M626" s="157">
        <v>0</v>
      </c>
      <c r="O626" s="157"/>
      <c r="P626" s="19"/>
    </row>
    <row r="627" spans="1:16" x14ac:dyDescent="0.25">
      <c r="A627" s="17" t="s">
        <v>1450</v>
      </c>
      <c r="B627" s="15" t="s">
        <v>1451</v>
      </c>
      <c r="C627" s="15">
        <v>1</v>
      </c>
      <c r="D627" s="15">
        <v>0</v>
      </c>
      <c r="E627" s="157">
        <v>2282701</v>
      </c>
      <c r="F627" s="157">
        <v>0</v>
      </c>
      <c r="G627" s="19">
        <v>0.83499999999999996</v>
      </c>
      <c r="H627" s="157">
        <v>6000</v>
      </c>
      <c r="I627" s="19">
        <v>0.73499999999999999</v>
      </c>
      <c r="J627" s="157">
        <v>0</v>
      </c>
      <c r="K627" s="157">
        <v>0</v>
      </c>
      <c r="L627" s="157">
        <v>0</v>
      </c>
      <c r="M627" s="157">
        <v>0</v>
      </c>
      <c r="O627" s="157"/>
      <c r="P627" s="19"/>
    </row>
    <row r="628" spans="1:16" x14ac:dyDescent="0.25">
      <c r="A628" s="17" t="s">
        <v>1452</v>
      </c>
      <c r="B628" s="15" t="s">
        <v>1453</v>
      </c>
      <c r="C628" s="15">
        <v>1</v>
      </c>
      <c r="D628" s="15">
        <v>0</v>
      </c>
      <c r="E628" s="157">
        <v>1462608</v>
      </c>
      <c r="F628" s="157">
        <v>0</v>
      </c>
      <c r="G628" s="19">
        <v>0.9</v>
      </c>
      <c r="H628" s="157">
        <v>1000</v>
      </c>
      <c r="I628" s="19">
        <v>0.81200000000000006</v>
      </c>
      <c r="J628" s="157">
        <v>0</v>
      </c>
      <c r="K628" s="157">
        <v>0</v>
      </c>
      <c r="L628" s="157">
        <v>0</v>
      </c>
      <c r="M628" s="157">
        <v>0</v>
      </c>
      <c r="O628" s="157"/>
      <c r="P628" s="19"/>
    </row>
    <row r="629" spans="1:16" x14ac:dyDescent="0.25">
      <c r="A629" s="17" t="s">
        <v>1454</v>
      </c>
      <c r="B629" s="15" t="s">
        <v>1455</v>
      </c>
      <c r="C629" s="15">
        <v>1</v>
      </c>
      <c r="D629" s="15">
        <v>0</v>
      </c>
      <c r="E629" s="157">
        <v>389280</v>
      </c>
      <c r="F629" s="157">
        <v>0</v>
      </c>
      <c r="G629" s="19">
        <v>0.24099999999999999</v>
      </c>
      <c r="H629" s="157">
        <v>0</v>
      </c>
      <c r="I629" s="19">
        <v>0.153</v>
      </c>
      <c r="J629" s="157">
        <v>2480</v>
      </c>
      <c r="K629" s="157">
        <v>0</v>
      </c>
      <c r="L629" s="157">
        <v>0</v>
      </c>
      <c r="M629" s="157">
        <v>0</v>
      </c>
      <c r="O629" s="157"/>
      <c r="P629" s="19"/>
    </row>
    <row r="630" spans="1:16" x14ac:dyDescent="0.25">
      <c r="A630" s="17" t="s">
        <v>1456</v>
      </c>
      <c r="B630" s="15" t="s">
        <v>1457</v>
      </c>
      <c r="C630" s="15">
        <v>1</v>
      </c>
      <c r="D630" s="15">
        <v>0</v>
      </c>
      <c r="E630" s="157">
        <v>348022</v>
      </c>
      <c r="F630" s="157">
        <v>0</v>
      </c>
      <c r="G630" s="19">
        <v>6.5000000000000002E-2</v>
      </c>
      <c r="H630" s="157">
        <v>0</v>
      </c>
      <c r="I630" s="19">
        <v>0</v>
      </c>
      <c r="J630" s="157">
        <v>3500</v>
      </c>
      <c r="K630" s="157">
        <v>0</v>
      </c>
      <c r="L630" s="157">
        <v>0</v>
      </c>
      <c r="M630" s="157">
        <v>0</v>
      </c>
      <c r="O630" s="157"/>
      <c r="P630" s="19"/>
    </row>
    <row r="631" spans="1:16" x14ac:dyDescent="0.25">
      <c r="A631" s="17" t="s">
        <v>1458</v>
      </c>
      <c r="B631" s="15" t="s">
        <v>1459</v>
      </c>
      <c r="C631" s="15">
        <v>1</v>
      </c>
      <c r="D631" s="15">
        <v>0</v>
      </c>
      <c r="E631" s="157">
        <v>1312575</v>
      </c>
      <c r="F631" s="157">
        <v>0</v>
      </c>
      <c r="G631" s="19">
        <v>0.41799999999999998</v>
      </c>
      <c r="H631" s="157">
        <v>0</v>
      </c>
      <c r="I631" s="19">
        <v>0.34399999999999997</v>
      </c>
      <c r="J631" s="157">
        <v>15540</v>
      </c>
      <c r="K631" s="157">
        <v>0</v>
      </c>
      <c r="L631" s="157">
        <v>0</v>
      </c>
      <c r="M631" s="157">
        <v>1354</v>
      </c>
      <c r="O631" s="157"/>
      <c r="P631" s="19"/>
    </row>
    <row r="632" spans="1:16" x14ac:dyDescent="0.25">
      <c r="A632" s="17" t="s">
        <v>1460</v>
      </c>
      <c r="B632" s="15" t="s">
        <v>1461</v>
      </c>
      <c r="C632" s="15">
        <v>1</v>
      </c>
      <c r="D632" s="15">
        <v>1</v>
      </c>
      <c r="E632" s="157">
        <v>147736</v>
      </c>
      <c r="F632" s="157">
        <v>0</v>
      </c>
      <c r="G632" s="19">
        <v>0.41299999999999998</v>
      </c>
      <c r="H632" s="157">
        <v>26000</v>
      </c>
      <c r="I632" s="19">
        <v>0.33800000000000002</v>
      </c>
      <c r="J632" s="157">
        <v>0</v>
      </c>
      <c r="K632" s="157">
        <v>0</v>
      </c>
      <c r="L632" s="157">
        <v>0</v>
      </c>
      <c r="M632" s="157">
        <v>0</v>
      </c>
      <c r="O632" s="157"/>
      <c r="P632" s="19"/>
    </row>
    <row r="633" spans="1:16" x14ac:dyDescent="0.25">
      <c r="A633" s="17" t="s">
        <v>1462</v>
      </c>
      <c r="B633" s="15" t="s">
        <v>1463</v>
      </c>
      <c r="C633" s="15">
        <v>1</v>
      </c>
      <c r="D633" s="15">
        <v>0</v>
      </c>
      <c r="E633" s="157">
        <v>2003597</v>
      </c>
      <c r="F633" s="157">
        <v>0</v>
      </c>
      <c r="G633" s="19">
        <v>0.39100000000000001</v>
      </c>
      <c r="H633" s="157">
        <v>0</v>
      </c>
      <c r="I633" s="19">
        <v>0.314</v>
      </c>
      <c r="J633" s="157">
        <v>0</v>
      </c>
      <c r="K633" s="157">
        <v>0</v>
      </c>
      <c r="L633" s="157">
        <v>0</v>
      </c>
      <c r="M633" s="157">
        <v>4898</v>
      </c>
      <c r="O633" s="157"/>
      <c r="P633" s="19"/>
    </row>
    <row r="634" spans="1:16" x14ac:dyDescent="0.25">
      <c r="A634" s="17" t="s">
        <v>1464</v>
      </c>
      <c r="B634" s="15" t="s">
        <v>1465</v>
      </c>
      <c r="C634" s="15">
        <v>1</v>
      </c>
      <c r="D634" s="15">
        <v>0</v>
      </c>
      <c r="E634" s="157">
        <v>223328</v>
      </c>
      <c r="F634" s="157">
        <v>0</v>
      </c>
      <c r="G634" s="19">
        <v>0.39200000000000002</v>
      </c>
      <c r="H634" s="157">
        <v>0</v>
      </c>
      <c r="I634" s="19">
        <v>0.315</v>
      </c>
      <c r="J634" s="157">
        <v>0</v>
      </c>
      <c r="K634" s="157">
        <v>0</v>
      </c>
      <c r="L634" s="157">
        <v>0</v>
      </c>
      <c r="M634" s="157">
        <v>0</v>
      </c>
      <c r="O634" s="157"/>
      <c r="P634" s="19"/>
    </row>
    <row r="635" spans="1:16" x14ac:dyDescent="0.25">
      <c r="A635" s="17" t="s">
        <v>1466</v>
      </c>
      <c r="B635" s="15" t="s">
        <v>1467</v>
      </c>
      <c r="C635" s="15">
        <v>1</v>
      </c>
      <c r="D635" s="15">
        <v>0</v>
      </c>
      <c r="E635" s="157">
        <v>615140</v>
      </c>
      <c r="F635" s="157">
        <v>0</v>
      </c>
      <c r="G635" s="19">
        <v>0.22500000000000001</v>
      </c>
      <c r="H635" s="157">
        <v>0</v>
      </c>
      <c r="I635" s="19">
        <v>0.13</v>
      </c>
      <c r="J635" s="157">
        <v>0</v>
      </c>
      <c r="K635" s="157">
        <v>0</v>
      </c>
      <c r="L635" s="157">
        <v>0</v>
      </c>
      <c r="M635" s="157">
        <v>0</v>
      </c>
      <c r="O635" s="157"/>
      <c r="P635" s="19"/>
    </row>
    <row r="636" spans="1:16" x14ac:dyDescent="0.25">
      <c r="A636" s="17" t="s">
        <v>1468</v>
      </c>
      <c r="B636" s="15" t="s">
        <v>1469</v>
      </c>
      <c r="C636" s="15">
        <v>1</v>
      </c>
      <c r="D636" s="15">
        <v>0</v>
      </c>
      <c r="E636" s="157">
        <v>363262</v>
      </c>
      <c r="F636" s="157">
        <v>0</v>
      </c>
      <c r="G636" s="19">
        <v>0.53300000000000003</v>
      </c>
      <c r="H636" s="157">
        <v>0</v>
      </c>
      <c r="I636" s="19">
        <v>0.47099999999999997</v>
      </c>
      <c r="J636" s="157">
        <v>19414</v>
      </c>
      <c r="K636" s="157">
        <v>0</v>
      </c>
      <c r="L636" s="157">
        <v>0</v>
      </c>
      <c r="M636" s="157">
        <v>0</v>
      </c>
      <c r="O636" s="157"/>
      <c r="P636" s="19"/>
    </row>
    <row r="637" spans="1:16" x14ac:dyDescent="0.25">
      <c r="A637" s="17" t="s">
        <v>1470</v>
      </c>
      <c r="B637" s="15" t="s">
        <v>1471</v>
      </c>
      <c r="C637" s="15">
        <v>1</v>
      </c>
      <c r="D637" s="15">
        <v>0</v>
      </c>
      <c r="E637" s="157">
        <v>1409739</v>
      </c>
      <c r="F637" s="157">
        <v>0</v>
      </c>
      <c r="G637" s="19">
        <v>0.34799999999999998</v>
      </c>
      <c r="H637" s="157">
        <v>9000</v>
      </c>
      <c r="I637" s="19">
        <v>0.26600000000000001</v>
      </c>
      <c r="J637" s="157">
        <v>0</v>
      </c>
      <c r="K637" s="157">
        <v>0</v>
      </c>
      <c r="L637" s="157">
        <v>0</v>
      </c>
      <c r="M637" s="157">
        <v>0</v>
      </c>
      <c r="O637" s="157"/>
      <c r="P637" s="19"/>
    </row>
    <row r="638" spans="1:16" x14ac:dyDescent="0.25">
      <c r="A638" s="17" t="s">
        <v>1472</v>
      </c>
      <c r="B638" s="15" t="s">
        <v>1473</v>
      </c>
      <c r="C638" s="15">
        <v>1</v>
      </c>
      <c r="D638" s="15">
        <v>0</v>
      </c>
      <c r="E638" s="157">
        <v>1493871</v>
      </c>
      <c r="F638" s="157">
        <v>0</v>
      </c>
      <c r="G638" s="19">
        <v>0.498</v>
      </c>
      <c r="H638" s="157">
        <v>18585</v>
      </c>
      <c r="I638" s="19">
        <v>0.432</v>
      </c>
      <c r="J638" s="157">
        <v>5320</v>
      </c>
      <c r="K638" s="157">
        <v>0</v>
      </c>
      <c r="L638" s="157">
        <v>0</v>
      </c>
      <c r="M638" s="157">
        <v>0</v>
      </c>
      <c r="O638" s="157"/>
      <c r="P638" s="19"/>
    </row>
    <row r="639" spans="1:16" x14ac:dyDescent="0.25">
      <c r="A639" s="17" t="s">
        <v>1474</v>
      </c>
      <c r="B639" s="15" t="s">
        <v>1475</v>
      </c>
      <c r="C639" s="15">
        <v>1</v>
      </c>
      <c r="D639" s="15">
        <v>0</v>
      </c>
      <c r="E639" s="157">
        <v>888126</v>
      </c>
      <c r="F639" s="157">
        <v>0</v>
      </c>
      <c r="G639" s="19">
        <v>0.46400000000000002</v>
      </c>
      <c r="H639" s="157">
        <v>0</v>
      </c>
      <c r="I639" s="19">
        <v>0.39500000000000002</v>
      </c>
      <c r="J639" s="157">
        <v>0</v>
      </c>
      <c r="K639" s="157">
        <v>0</v>
      </c>
      <c r="L639" s="157">
        <v>0</v>
      </c>
      <c r="M639" s="157">
        <v>8690</v>
      </c>
      <c r="O639" s="157"/>
      <c r="P639" s="19"/>
    </row>
    <row r="640" spans="1:16" x14ac:dyDescent="0.25">
      <c r="A640" s="17" t="s">
        <v>1476</v>
      </c>
      <c r="B640" s="15" t="s">
        <v>1477</v>
      </c>
      <c r="C640" s="15">
        <v>1</v>
      </c>
      <c r="D640" s="15">
        <v>0</v>
      </c>
      <c r="E640" s="157">
        <v>1184753</v>
      </c>
      <c r="F640" s="157">
        <v>0</v>
      </c>
      <c r="G640" s="19">
        <v>0.51600000000000001</v>
      </c>
      <c r="H640" s="157">
        <v>0</v>
      </c>
      <c r="I640" s="19">
        <v>0.45200000000000001</v>
      </c>
      <c r="J640" s="157">
        <v>0</v>
      </c>
      <c r="K640" s="157">
        <v>0</v>
      </c>
      <c r="L640" s="157">
        <v>0</v>
      </c>
      <c r="M640" s="157">
        <v>0</v>
      </c>
      <c r="O640" s="157"/>
      <c r="P640" s="19"/>
    </row>
    <row r="641" spans="1:16" x14ac:dyDescent="0.25">
      <c r="A641" s="17" t="s">
        <v>1478</v>
      </c>
      <c r="B641" s="15" t="s">
        <v>1479</v>
      </c>
      <c r="C641" s="15">
        <v>1</v>
      </c>
      <c r="D641" s="15">
        <v>0</v>
      </c>
      <c r="E641" s="157">
        <v>813969</v>
      </c>
      <c r="F641" s="157">
        <v>0</v>
      </c>
      <c r="G641" s="19">
        <v>0.43099999999999999</v>
      </c>
      <c r="H641" s="157">
        <v>0</v>
      </c>
      <c r="I641" s="19">
        <v>0.35799999999999998</v>
      </c>
      <c r="J641" s="157">
        <v>0</v>
      </c>
      <c r="K641" s="157">
        <v>0</v>
      </c>
      <c r="L641" s="157">
        <v>0</v>
      </c>
      <c r="M641" s="157">
        <v>0</v>
      </c>
      <c r="O641" s="157"/>
      <c r="P641" s="19"/>
    </row>
    <row r="642" spans="1:16" x14ac:dyDescent="0.25">
      <c r="A642" s="17" t="s">
        <v>1480</v>
      </c>
      <c r="B642" s="15" t="s">
        <v>1481</v>
      </c>
      <c r="C642" s="15">
        <v>1</v>
      </c>
      <c r="D642" s="15">
        <v>0</v>
      </c>
      <c r="E642" s="157">
        <v>15721</v>
      </c>
      <c r="F642" s="157">
        <v>0</v>
      </c>
      <c r="G642" s="19">
        <v>6.5000000000000002E-2</v>
      </c>
      <c r="H642" s="157">
        <v>0</v>
      </c>
      <c r="I642" s="19">
        <v>0</v>
      </c>
      <c r="J642" s="157">
        <v>0</v>
      </c>
      <c r="K642" s="157">
        <v>0</v>
      </c>
      <c r="L642" s="157">
        <v>0</v>
      </c>
      <c r="M642" s="157">
        <v>0</v>
      </c>
      <c r="O642" s="157"/>
      <c r="P642" s="19"/>
    </row>
    <row r="643" spans="1:16" x14ac:dyDescent="0.25">
      <c r="A643" s="17" t="s">
        <v>1482</v>
      </c>
      <c r="B643" s="15" t="s">
        <v>1483</v>
      </c>
      <c r="C643" s="15">
        <v>1</v>
      </c>
      <c r="D643" s="15">
        <v>0</v>
      </c>
      <c r="E643" s="157">
        <v>438570</v>
      </c>
      <c r="F643" s="157">
        <v>0</v>
      </c>
      <c r="G643" s="19">
        <v>0.30299999999999999</v>
      </c>
      <c r="H643" s="157">
        <v>0</v>
      </c>
      <c r="I643" s="19">
        <v>0.216</v>
      </c>
      <c r="J643" s="157">
        <v>0</v>
      </c>
      <c r="K643" s="157">
        <v>0</v>
      </c>
      <c r="L643" s="157">
        <v>0</v>
      </c>
      <c r="M643" s="157">
        <v>1814</v>
      </c>
      <c r="O643" s="157"/>
      <c r="P643" s="19"/>
    </row>
    <row r="644" spans="1:16" x14ac:dyDescent="0.25">
      <c r="A644" s="17" t="s">
        <v>1484</v>
      </c>
      <c r="B644" s="15" t="s">
        <v>1485</v>
      </c>
      <c r="C644" s="15">
        <v>1</v>
      </c>
      <c r="D644" s="15">
        <v>0</v>
      </c>
      <c r="E644" s="157">
        <v>326055</v>
      </c>
      <c r="F644" s="157">
        <v>237</v>
      </c>
      <c r="G644" s="19">
        <v>6.5000000000000002E-2</v>
      </c>
      <c r="H644" s="157">
        <v>15000</v>
      </c>
      <c r="I644" s="19">
        <v>0</v>
      </c>
      <c r="J644" s="157">
        <v>0</v>
      </c>
      <c r="K644" s="157">
        <v>0</v>
      </c>
      <c r="L644" s="157">
        <v>0</v>
      </c>
      <c r="M644" s="157">
        <v>0</v>
      </c>
      <c r="O644" s="157"/>
      <c r="P644" s="19"/>
    </row>
    <row r="645" spans="1:16" x14ac:dyDescent="0.25">
      <c r="A645" s="17" t="s">
        <v>1486</v>
      </c>
      <c r="B645" s="15" t="s">
        <v>1487</v>
      </c>
      <c r="C645" s="15">
        <v>1</v>
      </c>
      <c r="D645" s="15">
        <v>0</v>
      </c>
      <c r="E645" s="157">
        <v>1389270</v>
      </c>
      <c r="F645" s="157">
        <v>0</v>
      </c>
      <c r="G645" s="19">
        <v>0.29499999999999998</v>
      </c>
      <c r="H645" s="157">
        <v>50000</v>
      </c>
      <c r="I645" s="19">
        <v>0.20699999999999999</v>
      </c>
      <c r="J645" s="157">
        <v>0</v>
      </c>
      <c r="K645" s="157">
        <v>0</v>
      </c>
      <c r="L645" s="157">
        <v>0</v>
      </c>
      <c r="M645" s="157">
        <v>0</v>
      </c>
      <c r="O645" s="157"/>
      <c r="P645" s="19"/>
    </row>
    <row r="646" spans="1:16" x14ac:dyDescent="0.25">
      <c r="A646" s="17" t="s">
        <v>1488</v>
      </c>
      <c r="B646" s="15" t="s">
        <v>1489</v>
      </c>
      <c r="C646" s="15">
        <v>1</v>
      </c>
      <c r="D646" s="15">
        <v>0</v>
      </c>
      <c r="E646" s="157">
        <v>1377286</v>
      </c>
      <c r="F646" s="157">
        <v>0</v>
      </c>
      <c r="G646" s="19">
        <v>0.33200000000000002</v>
      </c>
      <c r="H646" s="157">
        <v>0</v>
      </c>
      <c r="I646" s="19">
        <v>0.26900000000000002</v>
      </c>
      <c r="J646" s="157">
        <v>0</v>
      </c>
      <c r="K646" s="157">
        <v>0</v>
      </c>
      <c r="L646" s="157">
        <v>0</v>
      </c>
      <c r="M646" s="157">
        <v>0</v>
      </c>
      <c r="O646" s="157"/>
      <c r="P646" s="19"/>
    </row>
    <row r="647" spans="1:16" x14ac:dyDescent="0.25">
      <c r="A647" s="17" t="s">
        <v>1490</v>
      </c>
      <c r="B647" s="15" t="s">
        <v>1491</v>
      </c>
      <c r="C647" s="15">
        <v>1</v>
      </c>
      <c r="D647" s="15">
        <v>0</v>
      </c>
      <c r="E647" s="157">
        <v>184711</v>
      </c>
      <c r="F647" s="157">
        <v>0</v>
      </c>
      <c r="G647" s="19">
        <v>6.5000000000000002E-2</v>
      </c>
      <c r="H647" s="157">
        <v>0</v>
      </c>
      <c r="I647" s="19">
        <v>0</v>
      </c>
      <c r="J647" s="157">
        <v>372</v>
      </c>
      <c r="K647" s="157">
        <v>0</v>
      </c>
      <c r="L647" s="157">
        <v>0</v>
      </c>
      <c r="M647" s="157">
        <v>0</v>
      </c>
      <c r="O647" s="157"/>
      <c r="P647" s="19"/>
    </row>
    <row r="648" spans="1:16" x14ac:dyDescent="0.25">
      <c r="A648" s="17" t="s">
        <v>1492</v>
      </c>
      <c r="B648" s="15" t="s">
        <v>1493</v>
      </c>
      <c r="C648" s="15">
        <v>1</v>
      </c>
      <c r="D648" s="15">
        <v>0</v>
      </c>
      <c r="E648" s="157">
        <v>910204</v>
      </c>
      <c r="F648" s="157">
        <v>0</v>
      </c>
      <c r="G648" s="19">
        <v>0.35</v>
      </c>
      <c r="H648" s="157">
        <v>0</v>
      </c>
      <c r="I648" s="19">
        <v>0.26800000000000002</v>
      </c>
      <c r="J648" s="157">
        <v>12880</v>
      </c>
      <c r="K648" s="157">
        <v>0</v>
      </c>
      <c r="L648" s="157">
        <v>0</v>
      </c>
      <c r="M648" s="157">
        <v>0</v>
      </c>
      <c r="O648" s="157"/>
      <c r="P648" s="19"/>
    </row>
    <row r="649" spans="1:16" x14ac:dyDescent="0.25">
      <c r="A649" s="17" t="s">
        <v>1494</v>
      </c>
      <c r="B649" s="15" t="s">
        <v>1495</v>
      </c>
      <c r="C649" s="15">
        <v>1</v>
      </c>
      <c r="D649" s="15">
        <v>0</v>
      </c>
      <c r="E649" s="157">
        <v>2369889</v>
      </c>
      <c r="F649" s="157">
        <v>0</v>
      </c>
      <c r="G649" s="19">
        <v>0.50600000000000001</v>
      </c>
      <c r="H649" s="157">
        <v>0</v>
      </c>
      <c r="I649" s="19">
        <v>0.442</v>
      </c>
      <c r="J649" s="157">
        <v>0</v>
      </c>
      <c r="K649" s="157">
        <v>0</v>
      </c>
      <c r="L649" s="157">
        <v>0</v>
      </c>
      <c r="M649" s="157">
        <v>0</v>
      </c>
      <c r="O649" s="157"/>
      <c r="P649" s="19"/>
    </row>
    <row r="650" spans="1:16" x14ac:dyDescent="0.25">
      <c r="A650" s="17" t="s">
        <v>1496</v>
      </c>
      <c r="B650" s="15" t="s">
        <v>1497</v>
      </c>
      <c r="C650" s="15">
        <v>0</v>
      </c>
      <c r="D650" s="15">
        <v>0</v>
      </c>
      <c r="E650" s="157" t="s">
        <v>1916</v>
      </c>
      <c r="F650" s="157" t="s">
        <v>1916</v>
      </c>
      <c r="G650" s="157" t="s">
        <v>1916</v>
      </c>
      <c r="H650" s="157" t="s">
        <v>1916</v>
      </c>
      <c r="I650" s="157" t="s">
        <v>1916</v>
      </c>
      <c r="J650" s="157" t="s">
        <v>1916</v>
      </c>
      <c r="K650" s="157" t="s">
        <v>1916</v>
      </c>
      <c r="L650" s="157" t="s">
        <v>1916</v>
      </c>
      <c r="M650" s="157" t="s">
        <v>1916</v>
      </c>
      <c r="O650" s="157"/>
      <c r="P650" s="19"/>
    </row>
    <row r="651" spans="1:16" x14ac:dyDescent="0.25">
      <c r="A651" s="17" t="s">
        <v>1498</v>
      </c>
      <c r="B651" s="15" t="s">
        <v>1499</v>
      </c>
      <c r="C651" s="15">
        <v>1</v>
      </c>
      <c r="D651" s="15">
        <v>0</v>
      </c>
      <c r="E651" s="157">
        <v>2571923</v>
      </c>
      <c r="F651" s="157">
        <v>0</v>
      </c>
      <c r="G651" s="19">
        <v>0.374</v>
      </c>
      <c r="H651" s="157">
        <v>0</v>
      </c>
      <c r="I651" s="19">
        <v>0.29499999999999998</v>
      </c>
      <c r="J651" s="157">
        <v>0</v>
      </c>
      <c r="K651" s="157">
        <v>94942</v>
      </c>
      <c r="L651" s="157">
        <v>47471</v>
      </c>
      <c r="M651" s="157">
        <v>0</v>
      </c>
      <c r="O651" s="157"/>
      <c r="P651" s="19"/>
    </row>
    <row r="652" spans="1:16" x14ac:dyDescent="0.25">
      <c r="A652" s="17" t="s">
        <v>1500</v>
      </c>
      <c r="B652" s="15" t="s">
        <v>1501</v>
      </c>
      <c r="C652" s="15">
        <v>1</v>
      </c>
      <c r="D652" s="15">
        <v>0</v>
      </c>
      <c r="E652" s="157">
        <v>3128091</v>
      </c>
      <c r="F652" s="157">
        <v>0</v>
      </c>
      <c r="G652" s="19">
        <v>0.53300000000000003</v>
      </c>
      <c r="H652" s="157">
        <v>0</v>
      </c>
      <c r="I652" s="19">
        <v>0.45100000000000001</v>
      </c>
      <c r="J652" s="157">
        <v>0</v>
      </c>
      <c r="K652" s="157">
        <v>0</v>
      </c>
      <c r="L652" s="157">
        <v>0</v>
      </c>
      <c r="M652" s="157">
        <v>0</v>
      </c>
      <c r="O652" s="157"/>
      <c r="P652" s="19"/>
    </row>
    <row r="653" spans="1:16" x14ac:dyDescent="0.25">
      <c r="A653" s="17" t="s">
        <v>1502</v>
      </c>
      <c r="B653" s="15" t="s">
        <v>1503</v>
      </c>
      <c r="C653" s="15">
        <v>1</v>
      </c>
      <c r="D653" s="15">
        <v>0</v>
      </c>
      <c r="E653" s="157">
        <v>63962</v>
      </c>
      <c r="F653" s="157">
        <v>0</v>
      </c>
      <c r="G653" s="19">
        <v>6.5000000000000002E-2</v>
      </c>
      <c r="H653" s="157">
        <v>0</v>
      </c>
      <c r="I653" s="19">
        <v>0</v>
      </c>
      <c r="J653" s="157">
        <v>0</v>
      </c>
      <c r="K653" s="157">
        <v>0</v>
      </c>
      <c r="L653" s="157">
        <v>0</v>
      </c>
      <c r="M653" s="157">
        <v>0</v>
      </c>
      <c r="O653" s="157"/>
      <c r="P653" s="19"/>
    </row>
    <row r="654" spans="1:16" x14ac:dyDescent="0.25">
      <c r="A654" s="17" t="s">
        <v>1504</v>
      </c>
      <c r="B654" s="15" t="s">
        <v>1505</v>
      </c>
      <c r="C654" s="15">
        <v>1</v>
      </c>
      <c r="D654" s="15">
        <v>0</v>
      </c>
      <c r="E654" s="157">
        <v>205987</v>
      </c>
      <c r="F654" s="157">
        <v>0</v>
      </c>
      <c r="G654" s="19">
        <v>0.187</v>
      </c>
      <c r="H654" s="157">
        <v>6760</v>
      </c>
      <c r="I654" s="19">
        <v>8.6999999999999994E-2</v>
      </c>
      <c r="J654" s="157">
        <v>0</v>
      </c>
      <c r="K654" s="157">
        <v>0</v>
      </c>
      <c r="L654" s="157">
        <v>0</v>
      </c>
      <c r="M654" s="157">
        <v>0</v>
      </c>
      <c r="O654" s="157"/>
      <c r="P654" s="19"/>
    </row>
    <row r="655" spans="1:16" x14ac:dyDescent="0.25">
      <c r="A655" s="17" t="s">
        <v>1506</v>
      </c>
      <c r="B655" s="15" t="s">
        <v>1507</v>
      </c>
      <c r="C655" s="15">
        <v>1</v>
      </c>
      <c r="D655" s="15">
        <v>0</v>
      </c>
      <c r="E655" s="157">
        <v>4153391</v>
      </c>
      <c r="F655" s="157">
        <v>0</v>
      </c>
      <c r="G655" s="19">
        <v>0.63200000000000001</v>
      </c>
      <c r="H655" s="157">
        <v>0</v>
      </c>
      <c r="I655" s="19">
        <v>0.58099999999999996</v>
      </c>
      <c r="J655" s="157">
        <v>0</v>
      </c>
      <c r="K655" s="157">
        <v>402045</v>
      </c>
      <c r="L655" s="157">
        <v>163869</v>
      </c>
      <c r="M655" s="157">
        <v>0</v>
      </c>
      <c r="O655" s="157"/>
      <c r="P655" s="19"/>
    </row>
    <row r="656" spans="1:16" x14ac:dyDescent="0.25">
      <c r="A656" s="17" t="s">
        <v>1508</v>
      </c>
      <c r="B656" s="15" t="s">
        <v>1509</v>
      </c>
      <c r="C656" s="15">
        <v>1</v>
      </c>
      <c r="D656" s="15">
        <v>0</v>
      </c>
      <c r="E656" s="157">
        <v>608470</v>
      </c>
      <c r="F656" s="157">
        <v>0</v>
      </c>
      <c r="G656" s="19">
        <v>0.34</v>
      </c>
      <c r="H656" s="157">
        <v>0</v>
      </c>
      <c r="I656" s="19">
        <v>0.25700000000000001</v>
      </c>
      <c r="J656" s="157">
        <v>5355</v>
      </c>
      <c r="K656" s="157">
        <v>0</v>
      </c>
      <c r="L656" s="157">
        <v>0</v>
      </c>
      <c r="M656" s="157">
        <v>0</v>
      </c>
      <c r="O656" s="157"/>
      <c r="P656" s="19"/>
    </row>
    <row r="657" spans="1:16" x14ac:dyDescent="0.25">
      <c r="A657" s="17" t="s">
        <v>1510</v>
      </c>
      <c r="B657" s="15" t="s">
        <v>1511</v>
      </c>
      <c r="C657" s="15">
        <v>1</v>
      </c>
      <c r="D657" s="15">
        <v>0</v>
      </c>
      <c r="E657" s="157">
        <v>3590589</v>
      </c>
      <c r="F657" s="157">
        <v>0</v>
      </c>
      <c r="G657" s="19">
        <v>0.89100000000000001</v>
      </c>
      <c r="H657" s="157">
        <v>0</v>
      </c>
      <c r="I657" s="19">
        <v>0.77500000000000002</v>
      </c>
      <c r="J657" s="157">
        <v>0</v>
      </c>
      <c r="K657" s="157">
        <v>0</v>
      </c>
      <c r="L657" s="157">
        <v>0</v>
      </c>
      <c r="M657" s="157">
        <v>0</v>
      </c>
      <c r="O657" s="157"/>
      <c r="P657" s="19"/>
    </row>
    <row r="658" spans="1:16" x14ac:dyDescent="0.25">
      <c r="A658" s="17" t="s">
        <v>1512</v>
      </c>
      <c r="B658" s="15" t="s">
        <v>1513</v>
      </c>
      <c r="C658" s="15">
        <v>1</v>
      </c>
      <c r="D658" s="15">
        <v>0</v>
      </c>
      <c r="E658" s="157">
        <v>1292160</v>
      </c>
      <c r="F658" s="157">
        <v>0</v>
      </c>
      <c r="G658" s="19">
        <v>0.48199999999999998</v>
      </c>
      <c r="H658" s="157">
        <v>0</v>
      </c>
      <c r="I658" s="19">
        <v>0.41499999999999998</v>
      </c>
      <c r="J658" s="157">
        <v>0</v>
      </c>
      <c r="K658" s="157">
        <v>0</v>
      </c>
      <c r="L658" s="157">
        <v>0</v>
      </c>
      <c r="M658" s="157">
        <v>0</v>
      </c>
      <c r="O658" s="157"/>
      <c r="P658" s="19"/>
    </row>
    <row r="659" spans="1:16" x14ac:dyDescent="0.25">
      <c r="A659" s="17" t="s">
        <v>1514</v>
      </c>
      <c r="B659" s="15" t="s">
        <v>1515</v>
      </c>
      <c r="C659" s="15">
        <v>1</v>
      </c>
      <c r="D659" s="15">
        <v>0</v>
      </c>
      <c r="E659" s="157">
        <v>108752</v>
      </c>
      <c r="F659" s="157">
        <v>0</v>
      </c>
      <c r="G659" s="19">
        <v>6.5000000000000002E-2</v>
      </c>
      <c r="H659" s="157">
        <v>0</v>
      </c>
      <c r="I659" s="19">
        <v>4.9000000000000002E-2</v>
      </c>
      <c r="J659" s="157">
        <v>0</v>
      </c>
      <c r="K659" s="157">
        <v>0</v>
      </c>
      <c r="L659" s="157">
        <v>0</v>
      </c>
      <c r="M659" s="157">
        <v>4900</v>
      </c>
      <c r="O659" s="157"/>
      <c r="P659" s="19"/>
    </row>
    <row r="660" spans="1:16" x14ac:dyDescent="0.25">
      <c r="A660" s="17" t="s">
        <v>1516</v>
      </c>
      <c r="B660" s="15" t="s">
        <v>1517</v>
      </c>
      <c r="C660" s="15">
        <v>1</v>
      </c>
      <c r="D660" s="15">
        <v>0</v>
      </c>
      <c r="E660" s="157">
        <v>554399</v>
      </c>
      <c r="F660" s="157">
        <v>0</v>
      </c>
      <c r="G660" s="19">
        <v>0.32200000000000001</v>
      </c>
      <c r="H660" s="157">
        <v>8302</v>
      </c>
      <c r="I660" s="19">
        <v>0.23799999999999999</v>
      </c>
      <c r="J660" s="157">
        <v>0</v>
      </c>
      <c r="K660" s="157">
        <v>0</v>
      </c>
      <c r="L660" s="157">
        <v>0</v>
      </c>
      <c r="M660" s="157">
        <v>0</v>
      </c>
      <c r="O660" s="157"/>
      <c r="P660" s="19"/>
    </row>
    <row r="661" spans="1:16" x14ac:dyDescent="0.25">
      <c r="A661" s="17" t="s">
        <v>1518</v>
      </c>
      <c r="B661" s="15" t="s">
        <v>1519</v>
      </c>
      <c r="C661" s="15">
        <v>1</v>
      </c>
      <c r="D661" s="15">
        <v>0</v>
      </c>
      <c r="E661" s="157">
        <v>2787583</v>
      </c>
      <c r="F661" s="157">
        <v>0</v>
      </c>
      <c r="G661" s="19">
        <v>0.66</v>
      </c>
      <c r="H661" s="157">
        <v>19710</v>
      </c>
      <c r="I661" s="19">
        <v>0.62</v>
      </c>
      <c r="J661" s="157">
        <v>24185</v>
      </c>
      <c r="K661" s="157">
        <v>0</v>
      </c>
      <c r="L661" s="157">
        <v>0</v>
      </c>
      <c r="M661" s="157">
        <v>0</v>
      </c>
      <c r="O661" s="157"/>
      <c r="P661" s="19"/>
    </row>
    <row r="662" spans="1:16" x14ac:dyDescent="0.25">
      <c r="A662" s="17" t="s">
        <v>1520</v>
      </c>
      <c r="B662" s="15" t="s">
        <v>1521</v>
      </c>
      <c r="C662" s="15">
        <v>1</v>
      </c>
      <c r="D662" s="15">
        <v>0</v>
      </c>
      <c r="E662" s="157">
        <v>556959</v>
      </c>
      <c r="F662" s="157">
        <v>0</v>
      </c>
      <c r="G662" s="19">
        <v>0.28999999999999998</v>
      </c>
      <c r="H662" s="157">
        <v>11000</v>
      </c>
      <c r="I662" s="19">
        <v>0.20200000000000001</v>
      </c>
      <c r="J662" s="157">
        <v>14831</v>
      </c>
      <c r="K662" s="157">
        <v>0</v>
      </c>
      <c r="L662" s="157">
        <v>0</v>
      </c>
      <c r="M662" s="157">
        <v>0</v>
      </c>
      <c r="O662" s="157"/>
      <c r="P662" s="19"/>
    </row>
    <row r="663" spans="1:16" x14ac:dyDescent="0.25">
      <c r="A663" s="17" t="s">
        <v>1522</v>
      </c>
      <c r="B663" s="15" t="s">
        <v>1523</v>
      </c>
      <c r="C663" s="15">
        <v>1</v>
      </c>
      <c r="D663" s="15">
        <v>0</v>
      </c>
      <c r="E663" s="157">
        <v>1098800</v>
      </c>
      <c r="F663" s="157">
        <v>0</v>
      </c>
      <c r="G663" s="19">
        <v>0.151</v>
      </c>
      <c r="H663" s="157">
        <v>0</v>
      </c>
      <c r="I663" s="19">
        <v>9.5000000000000001E-2</v>
      </c>
      <c r="J663" s="157">
        <v>0</v>
      </c>
      <c r="K663" s="157">
        <v>0</v>
      </c>
      <c r="L663" s="157">
        <v>0</v>
      </c>
      <c r="M663" s="157">
        <v>0</v>
      </c>
      <c r="O663" s="157"/>
      <c r="P663" s="19"/>
    </row>
    <row r="664" spans="1:16" x14ac:dyDescent="0.25">
      <c r="A664" s="17" t="s">
        <v>1524</v>
      </c>
      <c r="B664" s="15" t="s">
        <v>1525</v>
      </c>
      <c r="C664" s="15">
        <v>1</v>
      </c>
      <c r="D664" s="15">
        <v>0</v>
      </c>
      <c r="E664" s="157">
        <v>1073737</v>
      </c>
      <c r="F664" s="157">
        <v>0</v>
      </c>
      <c r="G664" s="19">
        <v>0.36699999999999999</v>
      </c>
      <c r="H664" s="157">
        <v>14200</v>
      </c>
      <c r="I664" s="19">
        <v>0.28699999999999998</v>
      </c>
      <c r="J664" s="157">
        <v>0</v>
      </c>
      <c r="K664" s="157">
        <v>7266</v>
      </c>
      <c r="L664" s="157">
        <v>0</v>
      </c>
      <c r="M664" s="157">
        <v>0</v>
      </c>
      <c r="O664" s="157"/>
      <c r="P664" s="19"/>
    </row>
    <row r="665" spans="1:16" x14ac:dyDescent="0.25">
      <c r="A665" s="17" t="s">
        <v>1526</v>
      </c>
      <c r="B665" s="15" t="s">
        <v>1527</v>
      </c>
      <c r="C665" s="15">
        <v>1</v>
      </c>
      <c r="D665" s="15">
        <v>0</v>
      </c>
      <c r="E665" s="157">
        <v>2931989</v>
      </c>
      <c r="F665" s="157">
        <v>0</v>
      </c>
      <c r="G665" s="19">
        <v>0.41</v>
      </c>
      <c r="H665" s="157">
        <v>414</v>
      </c>
      <c r="I665" s="19">
        <v>0.33500000000000002</v>
      </c>
      <c r="J665" s="157">
        <v>26100</v>
      </c>
      <c r="K665" s="157">
        <v>0</v>
      </c>
      <c r="L665" s="157">
        <v>0</v>
      </c>
      <c r="M665" s="157">
        <v>0</v>
      </c>
      <c r="O665" s="157"/>
      <c r="P665" s="19"/>
    </row>
    <row r="666" spans="1:16" x14ac:dyDescent="0.25">
      <c r="A666" s="17" t="s">
        <v>1528</v>
      </c>
      <c r="B666" s="15" t="s">
        <v>1529</v>
      </c>
      <c r="C666" s="15">
        <v>1</v>
      </c>
      <c r="D666" s="15">
        <v>1</v>
      </c>
      <c r="E666" s="157">
        <v>14139797</v>
      </c>
      <c r="F666" s="157">
        <v>0</v>
      </c>
      <c r="G666" s="19">
        <v>0.627</v>
      </c>
      <c r="H666" s="157">
        <v>0</v>
      </c>
      <c r="I666" s="19">
        <v>0.59799999999999998</v>
      </c>
      <c r="J666" s="157">
        <v>13400</v>
      </c>
      <c r="K666" s="157">
        <v>0</v>
      </c>
      <c r="L666" s="157">
        <v>0</v>
      </c>
      <c r="M666" s="157">
        <v>224250</v>
      </c>
      <c r="O666" s="157"/>
      <c r="P666" s="19"/>
    </row>
    <row r="667" spans="1:16" x14ac:dyDescent="0.25">
      <c r="A667" s="17" t="s">
        <v>1530</v>
      </c>
      <c r="B667" s="15" t="s">
        <v>1531</v>
      </c>
      <c r="C667" s="15">
        <v>1</v>
      </c>
      <c r="D667" s="15">
        <v>0</v>
      </c>
      <c r="E667" s="157">
        <v>2961360</v>
      </c>
      <c r="F667" s="157">
        <v>0</v>
      </c>
      <c r="G667" s="19">
        <v>0.60299999999999998</v>
      </c>
      <c r="H667" s="157">
        <v>0</v>
      </c>
      <c r="I667" s="19">
        <v>0.54900000000000004</v>
      </c>
      <c r="J667" s="157">
        <v>0</v>
      </c>
      <c r="K667" s="157">
        <v>0</v>
      </c>
      <c r="L667" s="157">
        <v>0</v>
      </c>
      <c r="M667" s="157">
        <v>0</v>
      </c>
      <c r="O667" s="157"/>
      <c r="P667" s="19"/>
    </row>
    <row r="668" spans="1:16" x14ac:dyDescent="0.25">
      <c r="A668" s="17" t="s">
        <v>1532</v>
      </c>
      <c r="B668" s="15" t="s">
        <v>1533</v>
      </c>
      <c r="C668" s="15">
        <v>1</v>
      </c>
      <c r="D668" s="15">
        <v>0</v>
      </c>
      <c r="E668" s="157">
        <v>1396613</v>
      </c>
      <c r="F668" s="157">
        <v>0</v>
      </c>
      <c r="G668" s="19">
        <v>0.54900000000000004</v>
      </c>
      <c r="H668" s="157">
        <v>0</v>
      </c>
      <c r="I668" s="19">
        <v>0.48899999999999999</v>
      </c>
      <c r="J668" s="157">
        <v>17670</v>
      </c>
      <c r="K668" s="157">
        <v>0</v>
      </c>
      <c r="L668" s="157">
        <v>0</v>
      </c>
      <c r="M668" s="157">
        <v>0</v>
      </c>
      <c r="O668" s="157"/>
      <c r="P668" s="19"/>
    </row>
    <row r="669" spans="1:16" x14ac:dyDescent="0.25">
      <c r="A669" s="17" t="s">
        <v>1534</v>
      </c>
      <c r="B669" s="15" t="s">
        <v>1535</v>
      </c>
      <c r="C669" s="15">
        <v>1</v>
      </c>
      <c r="D669" s="15">
        <v>0</v>
      </c>
      <c r="E669" s="157">
        <v>1215929</v>
      </c>
      <c r="F669" s="157">
        <v>0</v>
      </c>
      <c r="G669" s="19">
        <v>0.76900000000000002</v>
      </c>
      <c r="H669" s="157">
        <v>0</v>
      </c>
      <c r="I669" s="19">
        <v>0.73699999999999999</v>
      </c>
      <c r="J669" s="157">
        <v>15720</v>
      </c>
      <c r="K669" s="157">
        <v>0</v>
      </c>
      <c r="L669" s="157">
        <v>0</v>
      </c>
      <c r="M669" s="157">
        <v>0</v>
      </c>
      <c r="O669" s="157"/>
      <c r="P669" s="19"/>
    </row>
    <row r="670" spans="1:16" x14ac:dyDescent="0.25">
      <c r="A670" s="17" t="s">
        <v>1536</v>
      </c>
      <c r="B670" s="15" t="s">
        <v>1537</v>
      </c>
      <c r="C670" s="15">
        <v>1</v>
      </c>
      <c r="D670" s="15">
        <v>0</v>
      </c>
      <c r="E670" s="157">
        <v>2989902</v>
      </c>
      <c r="F670" s="157">
        <v>0</v>
      </c>
      <c r="G670" s="19">
        <v>0.9</v>
      </c>
      <c r="H670" s="157">
        <v>0</v>
      </c>
      <c r="I670" s="19">
        <v>0.79100000000000004</v>
      </c>
      <c r="J670" s="157">
        <v>31185</v>
      </c>
      <c r="K670" s="157">
        <v>0</v>
      </c>
      <c r="L670" s="157">
        <v>0</v>
      </c>
      <c r="M670" s="157">
        <v>0</v>
      </c>
      <c r="O670" s="157"/>
      <c r="P670" s="19"/>
    </row>
    <row r="671" spans="1:16" x14ac:dyDescent="0.25">
      <c r="A671" s="17" t="s">
        <v>1538</v>
      </c>
      <c r="B671" s="15" t="s">
        <v>1539</v>
      </c>
      <c r="C671" s="15">
        <v>1</v>
      </c>
      <c r="D671" s="15">
        <v>0</v>
      </c>
      <c r="E671" s="157">
        <v>385320</v>
      </c>
      <c r="F671" s="157">
        <v>0</v>
      </c>
      <c r="G671" s="19">
        <v>0.77600000000000002</v>
      </c>
      <c r="H671" s="157">
        <v>0</v>
      </c>
      <c r="I671" s="19">
        <v>0.70099999999999996</v>
      </c>
      <c r="J671" s="157">
        <v>0</v>
      </c>
      <c r="K671" s="157">
        <v>0</v>
      </c>
      <c r="L671" s="157">
        <v>0</v>
      </c>
      <c r="M671" s="157">
        <v>773</v>
      </c>
      <c r="O671" s="157"/>
      <c r="P671" s="19"/>
    </row>
    <row r="672" spans="1:16" x14ac:dyDescent="0.25">
      <c r="A672" s="17" t="s">
        <v>1540</v>
      </c>
      <c r="B672" s="15" t="s">
        <v>1541</v>
      </c>
      <c r="C672" s="15">
        <v>1</v>
      </c>
      <c r="D672" s="15">
        <v>0</v>
      </c>
      <c r="E672" s="157">
        <v>1950700</v>
      </c>
      <c r="F672" s="157">
        <v>0</v>
      </c>
      <c r="G672" s="19">
        <v>0.78400000000000003</v>
      </c>
      <c r="H672" s="157">
        <v>0</v>
      </c>
      <c r="I672" s="19">
        <v>0.72499999999999998</v>
      </c>
      <c r="J672" s="157">
        <v>6496</v>
      </c>
      <c r="K672" s="157">
        <v>0</v>
      </c>
      <c r="L672" s="157">
        <v>0</v>
      </c>
      <c r="M672" s="157">
        <v>18074</v>
      </c>
      <c r="O672" s="157"/>
      <c r="P672" s="19"/>
    </row>
    <row r="673" spans="1:16" x14ac:dyDescent="0.25">
      <c r="A673" s="17" t="s">
        <v>1542</v>
      </c>
      <c r="B673" s="15" t="s">
        <v>1543</v>
      </c>
      <c r="C673" s="15">
        <v>1</v>
      </c>
      <c r="D673" s="15">
        <v>0</v>
      </c>
      <c r="E673" s="157">
        <v>1175697</v>
      </c>
      <c r="F673" s="157">
        <v>0</v>
      </c>
      <c r="G673" s="19">
        <v>0.9</v>
      </c>
      <c r="H673" s="157">
        <v>0</v>
      </c>
      <c r="I673" s="19">
        <v>0.76300000000000001</v>
      </c>
      <c r="J673" s="157">
        <v>0</v>
      </c>
      <c r="K673" s="157">
        <v>0</v>
      </c>
      <c r="L673" s="157">
        <v>0</v>
      </c>
      <c r="M673" s="157">
        <v>0</v>
      </c>
      <c r="O673" s="157"/>
      <c r="P673" s="19"/>
    </row>
    <row r="674" spans="1:16" x14ac:dyDescent="0.25">
      <c r="A674" s="17" t="s">
        <v>1544</v>
      </c>
      <c r="B674" s="15" t="s">
        <v>1545</v>
      </c>
      <c r="C674" s="15">
        <v>1</v>
      </c>
      <c r="D674" s="15">
        <v>0</v>
      </c>
      <c r="E674" s="157">
        <v>2537520</v>
      </c>
      <c r="F674" s="157">
        <v>0</v>
      </c>
      <c r="G674" s="19">
        <v>0.433</v>
      </c>
      <c r="H674" s="157">
        <v>0</v>
      </c>
      <c r="I674" s="19">
        <v>0.48699999999999999</v>
      </c>
      <c r="J674" s="157">
        <v>5806</v>
      </c>
      <c r="K674" s="157">
        <v>0</v>
      </c>
      <c r="L674" s="157">
        <v>0</v>
      </c>
      <c r="M674" s="157">
        <v>0</v>
      </c>
      <c r="O674" s="157"/>
      <c r="P674" s="19"/>
    </row>
    <row r="675" spans="1:16" x14ac:dyDescent="0.25">
      <c r="A675" s="17" t="s">
        <v>1546</v>
      </c>
      <c r="B675" s="15" t="s">
        <v>1547</v>
      </c>
      <c r="C675" s="15">
        <v>1</v>
      </c>
      <c r="D675" s="15">
        <v>0</v>
      </c>
      <c r="E675" s="157">
        <v>1540679</v>
      </c>
      <c r="F675" s="157">
        <v>0</v>
      </c>
      <c r="G675" s="19">
        <v>0.65700000000000003</v>
      </c>
      <c r="H675" s="157">
        <v>0</v>
      </c>
      <c r="I675" s="19">
        <v>0.71699999999999997</v>
      </c>
      <c r="J675" s="157">
        <v>12220</v>
      </c>
      <c r="K675" s="157">
        <v>0</v>
      </c>
      <c r="L675" s="157">
        <v>0</v>
      </c>
      <c r="M675" s="157">
        <v>0</v>
      </c>
      <c r="O675" s="157"/>
      <c r="P675" s="19"/>
    </row>
    <row r="676" spans="1:16" x14ac:dyDescent="0.25">
      <c r="A676" s="18" t="s">
        <v>1548</v>
      </c>
      <c r="B676" s="15" t="s">
        <v>1549</v>
      </c>
      <c r="C676" s="15">
        <v>1</v>
      </c>
      <c r="D676" s="15">
        <v>1</v>
      </c>
      <c r="E676" s="157">
        <v>3306974569</v>
      </c>
      <c r="F676" s="157">
        <v>7401015</v>
      </c>
      <c r="G676" s="19">
        <v>435.73499999999893</v>
      </c>
      <c r="H676" s="157">
        <v>7636342</v>
      </c>
      <c r="I676" s="19">
        <v>404.29199999999992</v>
      </c>
      <c r="J676" s="157">
        <v>5326742</v>
      </c>
      <c r="K676" s="157">
        <v>8794477</v>
      </c>
      <c r="L676" s="157">
        <v>2980652</v>
      </c>
      <c r="M676" s="157">
        <v>12200658</v>
      </c>
      <c r="O676" s="157"/>
      <c r="P676" s="19"/>
    </row>
    <row r="677" spans="1:16" x14ac:dyDescent="0.25">
      <c r="A677" s="18" t="s">
        <v>1550</v>
      </c>
      <c r="B677" s="15" t="s">
        <v>1551</v>
      </c>
      <c r="C677" s="15">
        <v>1</v>
      </c>
      <c r="D677" s="15">
        <v>1</v>
      </c>
      <c r="E677" s="157">
        <v>20517292</v>
      </c>
      <c r="F677" s="157">
        <v>0</v>
      </c>
      <c r="G677" s="19">
        <v>4.202</v>
      </c>
      <c r="H677" s="157">
        <v>400</v>
      </c>
      <c r="I677" s="19">
        <v>3.9710000000000001</v>
      </c>
      <c r="J677" s="157">
        <v>29610</v>
      </c>
      <c r="K677" s="157">
        <v>4290</v>
      </c>
      <c r="L677" s="157">
        <v>2145</v>
      </c>
      <c r="M677" s="157">
        <v>88465</v>
      </c>
      <c r="O677" s="157"/>
      <c r="P677" s="19"/>
    </row>
    <row r="678" spans="1:16" x14ac:dyDescent="0.25">
      <c r="A678" s="17" t="s">
        <v>1552</v>
      </c>
      <c r="B678" s="15" t="s">
        <v>1553</v>
      </c>
      <c r="C678" s="15">
        <v>1</v>
      </c>
      <c r="D678" s="15">
        <v>1</v>
      </c>
      <c r="E678" s="157">
        <v>3327491861</v>
      </c>
      <c r="F678" s="157">
        <v>7401015</v>
      </c>
      <c r="G678" s="19">
        <v>439.93699999999887</v>
      </c>
      <c r="H678" s="157">
        <v>7636742</v>
      </c>
      <c r="I678" s="19">
        <v>408.26299999999992</v>
      </c>
      <c r="J678" s="157">
        <v>5356352</v>
      </c>
      <c r="K678" s="157">
        <v>8798767</v>
      </c>
      <c r="L678" s="157">
        <v>2982797</v>
      </c>
      <c r="M678" s="157">
        <v>12289123</v>
      </c>
      <c r="O678" s="157"/>
      <c r="P678" s="19"/>
    </row>
    <row r="681" spans="1:16" x14ac:dyDescent="0.25">
      <c r="A681" s="17"/>
    </row>
    <row r="682" spans="1:16" x14ac:dyDescent="0.25">
      <c r="A682" s="17"/>
      <c r="E682" s="19"/>
      <c r="J682" s="19"/>
      <c r="K682" s="19"/>
      <c r="L682" s="19"/>
      <c r="M682" s="19"/>
    </row>
    <row r="683" spans="1:16" x14ac:dyDescent="0.25">
      <c r="A683" s="17"/>
      <c r="E683" s="19"/>
      <c r="J683" s="19"/>
      <c r="K683" s="19"/>
      <c r="L683" s="19"/>
      <c r="M683" s="19"/>
    </row>
  </sheetData>
  <sheetProtection algorithmName="SHA-512" hashValue="Ubs4NIW0TWpTM76tE/kjS5tKVQ8/pzFSg0Jahdtt161BlV7lmcvxYoS7LUcmxsRlFWghvTmFt3sP55RBqoNekA==" saltValue="jb6afTSTN3ZiCaLFwdng3g==" spinCount="100000" sheet="1" objects="1" scenarios="1"/>
  <conditionalFormatting sqref="C3:C678">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Data Entry</vt:lpstr>
      <vt:lpstr>Summarized Projection</vt:lpstr>
      <vt:lpstr>13a. Capital Local Expenditures</vt:lpstr>
      <vt:lpstr>13b. State Aid for Cap Excl</vt:lpstr>
      <vt:lpstr>Validation List</vt:lpstr>
      <vt:lpstr>BT252-6</vt:lpstr>
      <vt:lpstr>CL252-6</vt:lpstr>
      <vt:lpstr>'13a. Capital Local Expenditures'!Print_Area</vt:lpstr>
      <vt:lpstr>'13b. State Aid for Cap Excl'!Print_Area</vt:lpstr>
      <vt:lpstr>'Data Entry'!Print_Area</vt:lpstr>
      <vt:lpstr>'Summarized Projection'!Print_Area</vt:lpstr>
      <vt:lpstr>'13a. Capital Local Expenditures'!Print_Titles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 Tamburello</cp:lastModifiedBy>
  <cp:lastPrinted>2024-12-16T13:41:56Z</cp:lastPrinted>
  <dcterms:created xsi:type="dcterms:W3CDTF">2022-09-02T19:15:08Z</dcterms:created>
  <dcterms:modified xsi:type="dcterms:W3CDTF">2025-01-30T13:33:37Z</dcterms:modified>
</cp:coreProperties>
</file>